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235" windowHeight="7995" activeTab="0"/>
  </bookViews>
  <sheets>
    <sheet name="Info" sheetId="1" r:id="rId1"/>
    <sheet name="Report" sheetId="2" r:id="rId2"/>
    <sheet name="Workings" sheetId="3" r:id="rId3"/>
    <sheet name="Drivers" sheetId="4" r:id="rId4"/>
  </sheets>
  <definedNames>
    <definedName name="_xlnm.Print_Area" localSheetId="1">'Report'!$B$2:$T$26</definedName>
    <definedName name="solver_cvg" localSheetId="3" hidden="1">0.0001</definedName>
    <definedName name="solver_drv" localSheetId="3" hidden="1">2</definedName>
    <definedName name="solver_eng" localSheetId="3" hidden="1">1</definedName>
    <definedName name="solver_eng" localSheetId="2" hidden="1">1</definedName>
    <definedName name="solver_est" localSheetId="3" hidden="1">1</definedName>
    <definedName name="solver_itr" localSheetId="3" hidden="1">2147483647</definedName>
    <definedName name="solver_lhs1" localSheetId="3" hidden="1">'Drivers'!$C$14</definedName>
    <definedName name="solver_lhs2" localSheetId="3" hidden="1">'Drivers'!$C$14</definedName>
    <definedName name="solver_lhs3" localSheetId="3" hidden="1">'Drivers'!$C$15</definedName>
    <definedName name="solver_lhs4" localSheetId="3" hidden="1">'Drivers'!$C$16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2" hidden="1">1</definedName>
    <definedName name="solver_nod" localSheetId="3" hidden="1">2147483647</definedName>
    <definedName name="solver_num" localSheetId="3" hidden="1">0</definedName>
    <definedName name="solver_num" localSheetId="2" hidden="1">0</definedName>
    <definedName name="solver_nwt" localSheetId="3" hidden="1">1</definedName>
    <definedName name="solver_pre" localSheetId="3" hidden="1">0.000001</definedName>
    <definedName name="solver_rbv" localSheetId="3" hidden="1">2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el4" localSheetId="3" hidden="1">1</definedName>
    <definedName name="solver_rhs1" localSheetId="3" hidden="1">'Drivers'!$F$14</definedName>
    <definedName name="solver_rhs2" localSheetId="3" hidden="1">'Drivers'!$F$14</definedName>
    <definedName name="solver_rhs3" localSheetId="3" hidden="1">'Drivers'!$F$15</definedName>
    <definedName name="solver_rhs4" localSheetId="3" hidden="1">'Drivers'!$F$16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typ" localSheetId="2" hidden="1">3</definedName>
    <definedName name="solver_val" localSheetId="2" hidden="1">0.15</definedName>
    <definedName name="solver_ver" localSheetId="3" hidden="1">3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<sst xmlns="http://schemas.openxmlformats.org/spreadsheetml/2006/main" count="90" uniqueCount="68">
  <si>
    <t>Turnover</t>
  </si>
  <si>
    <t>Period</t>
  </si>
  <si>
    <t>Product</t>
  </si>
  <si>
    <t>Beta</t>
  </si>
  <si>
    <t>Alpha</t>
  </si>
  <si>
    <t>Gamma</t>
  </si>
  <si>
    <t>Delta</t>
  </si>
  <si>
    <t>Model drivers and assumptions</t>
  </si>
  <si>
    <t>Value phasing</t>
  </si>
  <si>
    <t>Cost of sales</t>
  </si>
  <si>
    <t>Materials</t>
  </si>
  <si>
    <t>Payroll</t>
  </si>
  <si>
    <t>Head count</t>
  </si>
  <si>
    <t>Er NI</t>
  </si>
  <si>
    <t>Av hrs/ wk</t>
  </si>
  <si>
    <t>Average number of hours worked per person per week based on YTD average</t>
  </si>
  <si>
    <t>Current hourly workers</t>
  </si>
  <si>
    <t>Current rate</t>
  </si>
  <si>
    <t>Inflation</t>
  </si>
  <si>
    <t>Predicted inflation rate</t>
  </si>
  <si>
    <t>Current Er NI rate</t>
  </si>
  <si>
    <t>Rate (£)</t>
  </si>
  <si>
    <t>Timing</t>
  </si>
  <si>
    <t>Admin costs</t>
  </si>
  <si>
    <t>Rent &amp; Utilities</t>
  </si>
  <si>
    <t>Payroll (Inc NI)</t>
  </si>
  <si>
    <t>Pay rate including inflation &amp; NI</t>
  </si>
  <si>
    <t>Annual Sales (£)</t>
  </si>
  <si>
    <t>Annual (£)</t>
  </si>
  <si>
    <t>Annual Payroll (£)</t>
  </si>
  <si>
    <t>wk/yr</t>
  </si>
  <si>
    <t>Number of weeks worked in year</t>
  </si>
  <si>
    <t>Travel</t>
  </si>
  <si>
    <t>Loan</t>
  </si>
  <si>
    <t>Loan balance</t>
  </si>
  <si>
    <t>Loan rate</t>
  </si>
  <si>
    <t>Loan balance for interest only loan</t>
  </si>
  <si>
    <t>Professional fees</t>
  </si>
  <si>
    <t>Total</t>
  </si>
  <si>
    <t>Marketing</t>
  </si>
  <si>
    <t>Direct payroll</t>
  </si>
  <si>
    <t>Gross profit</t>
  </si>
  <si>
    <t>GP %</t>
  </si>
  <si>
    <t>Administrative costs</t>
  </si>
  <si>
    <t>Annual interest on loan</t>
  </si>
  <si>
    <t>Net Profit</t>
  </si>
  <si>
    <t>NP %</t>
  </si>
  <si>
    <t>Workings</t>
  </si>
  <si>
    <t>Comments/Assumptions</t>
  </si>
  <si>
    <t>Annual figure spluit evenly across year</t>
  </si>
  <si>
    <t>Annual sales Qty</t>
  </si>
  <si>
    <t>Sales Price</t>
  </si>
  <si>
    <t>Values in £</t>
  </si>
  <si>
    <t>Cost</t>
  </si>
  <si>
    <t>Profit %</t>
  </si>
  <si>
    <t>Sales &amp; CoS</t>
  </si>
  <si>
    <t>Units x Price; Annual figure phased</t>
  </si>
  <si>
    <t>Units x CoS; Annual figure phased</t>
  </si>
  <si>
    <t>All in, direct payroll cost</t>
  </si>
  <si>
    <t>Maximum production</t>
  </si>
  <si>
    <t>Q1</t>
  </si>
  <si>
    <t>Q2</t>
  </si>
  <si>
    <t>Q3</t>
  </si>
  <si>
    <t>Q4</t>
  </si>
  <si>
    <t>Illustrative budgeted profit and loss report (£,000)</t>
  </si>
  <si>
    <t>Posted on www.chandoo.org</t>
  </si>
  <si>
    <t>Written by Myles Arnott from Clarity Consultancy Services www.excelaudit.co.uk</t>
  </si>
  <si>
    <t>Best Practice Modelling Macros Illustration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</si>
</sst>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_-* #,_-;\-* #,_-;_-* &quot;-&quot;_-;_-@_-"/>
    <numFmt numFmtId="168" formatCode="0.000%"/>
    <numFmt numFmtId="169" formatCode="_-&quot;£&quot;* #,##0.0_-;\-&quot;£&quot;* #,##0.0_-;_-&quot;£&quot;* &quot;-&quot;??_-;_-@_-"/>
    <numFmt numFmtId="170" formatCode="_-&quot;£&quot;* #,##0_-;\-&quot;£&quot;* #,##0_-;_-&quot;£&quot;* &quot;-&quot;??_-;_-@_-"/>
    <numFmt numFmtId="171" formatCode="[$-809]dd\ mmmm\ yyyy"/>
  </numFmts>
  <fonts count="45"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56"/>
      <name val="Tahoma"/>
      <family val="2"/>
    </font>
    <font>
      <b/>
      <sz val="16"/>
      <color indexed="56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18"/>
      <color indexed="56"/>
      <name val="Cambria"/>
      <family val="2"/>
    </font>
    <font>
      <sz val="8"/>
      <color indexed="10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" fontId="7" fillId="0" borderId="0" xfId="0" applyNumberFormat="1" applyFont="1" applyFill="1" applyAlignment="1">
      <alignment/>
    </xf>
    <xf numFmtId="167" fontId="1" fillId="0" borderId="0" xfId="42" applyNumberFormat="1" applyFont="1" applyAlignment="1">
      <alignment/>
    </xf>
    <xf numFmtId="167" fontId="0" fillId="0" borderId="0" xfId="0" applyNumberFormat="1" applyAlignment="1">
      <alignment/>
    </xf>
    <xf numFmtId="167" fontId="7" fillId="0" borderId="0" xfId="42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8" fillId="0" borderId="0" xfId="57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/>
    </xf>
    <xf numFmtId="167" fontId="7" fillId="33" borderId="10" xfId="42" applyNumberFormat="1" applyFont="1" applyFill="1" applyBorder="1" applyAlignment="1">
      <alignment/>
    </xf>
    <xf numFmtId="167" fontId="7" fillId="33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167" fontId="9" fillId="34" borderId="11" xfId="42" applyNumberFormat="1" applyFont="1" applyFill="1" applyBorder="1" applyAlignment="1">
      <alignment/>
    </xf>
    <xf numFmtId="167" fontId="9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67" fontId="9" fillId="34" borderId="12" xfId="42" applyNumberFormat="1" applyFont="1" applyFill="1" applyBorder="1" applyAlignment="1">
      <alignment/>
    </xf>
    <xf numFmtId="167" fontId="9" fillId="34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7" fontId="7" fillId="33" borderId="0" xfId="42" applyNumberFormat="1" applyFont="1" applyFill="1" applyAlignment="1">
      <alignment/>
    </xf>
    <xf numFmtId="0" fontId="0" fillId="0" borderId="0" xfId="0" applyFill="1" applyBorder="1" applyAlignment="1">
      <alignment/>
    </xf>
    <xf numFmtId="167" fontId="7" fillId="33" borderId="10" xfId="42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9" fontId="2" fillId="0" borderId="0" xfId="57" applyFont="1" applyFill="1" applyAlignment="1" applyProtection="1">
      <alignment/>
      <protection/>
    </xf>
    <xf numFmtId="9" fontId="3" fillId="0" borderId="0" xfId="57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" fontId="3" fillId="0" borderId="0" xfId="42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3" fontId="3" fillId="0" borderId="0" xfId="42" applyFont="1" applyFill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1" fillId="35" borderId="0" xfId="42" applyNumberFormat="1" applyFont="1" applyFill="1" applyAlignment="1" applyProtection="1">
      <alignment/>
      <protection/>
    </xf>
    <xf numFmtId="0" fontId="13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17" fontId="7" fillId="35" borderId="0" xfId="42" applyNumberFormat="1" applyFont="1" applyFill="1" applyAlignment="1" applyProtection="1">
      <alignment/>
      <protection/>
    </xf>
    <xf numFmtId="9" fontId="1" fillId="35" borderId="0" xfId="57" applyFont="1" applyFill="1" applyAlignment="1" applyProtection="1">
      <alignment/>
      <protection/>
    </xf>
    <xf numFmtId="165" fontId="7" fillId="35" borderId="0" xfId="42" applyNumberFormat="1" applyFont="1" applyFill="1" applyAlignment="1" applyProtection="1">
      <alignment/>
      <protection/>
    </xf>
    <xf numFmtId="9" fontId="7" fillId="35" borderId="0" xfId="57" applyFont="1" applyFill="1" applyAlignment="1" applyProtection="1">
      <alignment/>
      <protection/>
    </xf>
    <xf numFmtId="166" fontId="1" fillId="35" borderId="0" xfId="57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219075</xdr:rowOff>
    </xdr:from>
    <xdr:to>
      <xdr:col>12</xdr:col>
      <xdr:colOff>57150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19075"/>
          <a:ext cx="3295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1</xdr:row>
      <xdr:rowOff>38100</xdr:rowOff>
    </xdr:from>
    <xdr:to>
      <xdr:col>19</xdr:col>
      <xdr:colOff>333375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71450"/>
          <a:ext cx="3295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7"/>
  <sheetViews>
    <sheetView showGridLines="0" showRowColHeaders="0" tabSelected="1" zoomScale="140" zoomScaleNormal="140" zoomScalePageLayoutView="0" workbookViewId="0" topLeftCell="A1">
      <selection activeCell="A1" sqref="A1"/>
    </sheetView>
  </sheetViews>
  <sheetFormatPr defaultColWidth="9.33203125" defaultRowHeight="10.5"/>
  <cols>
    <col min="1" max="1" width="6.83203125" style="0" customWidth="1"/>
    <col min="2" max="2" width="19" style="0" customWidth="1"/>
    <col min="3" max="3" width="16" style="0" bestFit="1" customWidth="1"/>
  </cols>
  <sheetData>
    <row r="1" spans="10:11" ht="48" customHeight="1">
      <c r="J1" s="24"/>
      <c r="K1" s="24"/>
    </row>
    <row r="2" spans="10:11" ht="30" customHeight="1">
      <c r="J2" s="24"/>
      <c r="K2" s="24"/>
    </row>
    <row r="3" spans="2:11" ht="19.5">
      <c r="B3" s="35" t="s">
        <v>67</v>
      </c>
      <c r="J3" s="24"/>
      <c r="K3" s="24"/>
    </row>
    <row r="5" ht="15">
      <c r="B5" s="36" t="s">
        <v>65</v>
      </c>
    </row>
    <row r="7" ht="10.5">
      <c r="B7" s="26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T25"/>
  <sheetViews>
    <sheetView showGridLines="0" showRowColHeaders="0" zoomScalePageLayoutView="0" workbookViewId="0" topLeftCell="A1">
      <selection activeCell="C30" sqref="C30"/>
    </sheetView>
  </sheetViews>
  <sheetFormatPr defaultColWidth="9.33203125" defaultRowHeight="10.5"/>
  <cols>
    <col min="1" max="1" width="5.66015625" style="0" customWidth="1"/>
    <col min="2" max="2" width="21.16015625" style="2" customWidth="1"/>
    <col min="3" max="4" width="7.66015625" style="0" bestFit="1" customWidth="1"/>
    <col min="5" max="5" width="8" style="0" bestFit="1" customWidth="1"/>
    <col min="6" max="6" width="7.66015625" style="0" bestFit="1" customWidth="1"/>
    <col min="7" max="7" width="8.33203125" style="0" bestFit="1" customWidth="1"/>
    <col min="8" max="8" width="7.66015625" style="0" bestFit="1" customWidth="1"/>
    <col min="9" max="9" width="7" style="0" bestFit="1" customWidth="1"/>
    <col min="10" max="10" width="8" style="0" bestFit="1" customWidth="1"/>
    <col min="11" max="11" width="7.83203125" style="0" bestFit="1" customWidth="1"/>
    <col min="12" max="12" width="7.5" style="0" bestFit="1" customWidth="1"/>
    <col min="13" max="14" width="7.83203125" style="0" bestFit="1" customWidth="1"/>
    <col min="15" max="15" width="7.5" style="0" bestFit="1" customWidth="1"/>
    <col min="16" max="16" width="4.33203125" style="0" customWidth="1"/>
  </cols>
  <sheetData>
    <row r="2" ht="10.5"/>
    <row r="3" ht="33" customHeight="1">
      <c r="B3" s="22" t="s">
        <v>64</v>
      </c>
    </row>
    <row r="4" ht="15.75" customHeight="1"/>
    <row r="6" spans="2:20" ht="10.5">
      <c r="B6" s="7" t="str">
        <f>Workings!B5</f>
        <v>Period</v>
      </c>
      <c r="C6" s="3">
        <f>Workings!C5</f>
        <v>40544</v>
      </c>
      <c r="D6" s="3">
        <f>Workings!D5</f>
        <v>40575</v>
      </c>
      <c r="E6" s="3">
        <f>Workings!E5</f>
        <v>40603</v>
      </c>
      <c r="F6" s="3">
        <f>Workings!F5</f>
        <v>40634</v>
      </c>
      <c r="G6" s="3">
        <f>Workings!G5</f>
        <v>40664</v>
      </c>
      <c r="H6" s="3">
        <f>Workings!H5</f>
        <v>40695</v>
      </c>
      <c r="I6" s="3">
        <f>Workings!I5</f>
        <v>40725</v>
      </c>
      <c r="J6" s="3">
        <f>Workings!J5</f>
        <v>40756</v>
      </c>
      <c r="K6" s="3">
        <f>Workings!K5</f>
        <v>40787</v>
      </c>
      <c r="L6" s="3">
        <f>Workings!L5</f>
        <v>40817</v>
      </c>
      <c r="M6" s="3">
        <f>Workings!M5</f>
        <v>40848</v>
      </c>
      <c r="N6" s="3">
        <f>Workings!N5</f>
        <v>40878</v>
      </c>
      <c r="O6" s="3" t="str">
        <f>Workings!O5</f>
        <v>Total</v>
      </c>
      <c r="Q6" s="1" t="s">
        <v>60</v>
      </c>
      <c r="R6" s="1" t="s">
        <v>61</v>
      </c>
      <c r="S6" s="1" t="s">
        <v>62</v>
      </c>
      <c r="T6" s="1" t="s">
        <v>63</v>
      </c>
    </row>
    <row r="8" ht="10.5">
      <c r="B8" s="7" t="s">
        <v>0</v>
      </c>
    </row>
    <row r="9" spans="2:20" ht="10.5">
      <c r="B9" s="2" t="str">
        <f>Workings!B9</f>
        <v>Alpha</v>
      </c>
      <c r="C9" s="4">
        <f>Workings!C9</f>
        <v>35000</v>
      </c>
      <c r="D9" s="4">
        <f>Workings!D9</f>
        <v>35000</v>
      </c>
      <c r="E9" s="4">
        <f>Workings!E9</f>
        <v>35000</v>
      </c>
      <c r="F9" s="4">
        <f>Workings!F9</f>
        <v>70000</v>
      </c>
      <c r="G9" s="4">
        <f>Workings!G9</f>
        <v>70000</v>
      </c>
      <c r="H9" s="4">
        <f>Workings!H9</f>
        <v>70000</v>
      </c>
      <c r="I9" s="4">
        <f>Workings!I9</f>
        <v>35000</v>
      </c>
      <c r="J9" s="4">
        <f>Workings!J9</f>
        <v>35000</v>
      </c>
      <c r="K9" s="4">
        <f>Workings!K9</f>
        <v>35000</v>
      </c>
      <c r="L9" s="4">
        <f>Workings!L9</f>
        <v>35000</v>
      </c>
      <c r="M9" s="4">
        <f>Workings!M9</f>
        <v>105000</v>
      </c>
      <c r="N9" s="4">
        <f>Workings!N9</f>
        <v>139999.99999999997</v>
      </c>
      <c r="O9" s="23">
        <f>Workings!O9</f>
        <v>700000</v>
      </c>
      <c r="Q9" s="5">
        <f>Workings!Q9</f>
        <v>105000</v>
      </c>
      <c r="R9" s="5">
        <f>Workings!R9</f>
        <v>210000</v>
      </c>
      <c r="S9" s="5">
        <f>Workings!S9</f>
        <v>105000</v>
      </c>
      <c r="T9" s="5">
        <f>Workings!T9</f>
        <v>280000</v>
      </c>
    </row>
    <row r="10" spans="2:20" ht="10.5">
      <c r="B10" s="2" t="str">
        <f>Workings!B10</f>
        <v>Beta</v>
      </c>
      <c r="C10" s="4">
        <f>Workings!C10</f>
        <v>18000</v>
      </c>
      <c r="D10" s="4">
        <f>Workings!D10</f>
        <v>18000</v>
      </c>
      <c r="E10" s="4">
        <f>Workings!E10</f>
        <v>18000</v>
      </c>
      <c r="F10" s="4">
        <f>Workings!F10</f>
        <v>36000</v>
      </c>
      <c r="G10" s="4">
        <f>Workings!G10</f>
        <v>36000</v>
      </c>
      <c r="H10" s="4">
        <f>Workings!H10</f>
        <v>36000</v>
      </c>
      <c r="I10" s="4">
        <f>Workings!I10</f>
        <v>18000</v>
      </c>
      <c r="J10" s="4">
        <f>Workings!J10</f>
        <v>18000</v>
      </c>
      <c r="K10" s="4">
        <f>Workings!K10</f>
        <v>18000</v>
      </c>
      <c r="L10" s="4">
        <f>Workings!L10</f>
        <v>18000</v>
      </c>
      <c r="M10" s="4">
        <f>Workings!M10</f>
        <v>54000</v>
      </c>
      <c r="N10" s="4">
        <f>Workings!N10</f>
        <v>71999.99999999999</v>
      </c>
      <c r="O10" s="23">
        <f>Workings!O10</f>
        <v>360000</v>
      </c>
      <c r="Q10" s="5">
        <f>Workings!Q10</f>
        <v>54000</v>
      </c>
      <c r="R10" s="5">
        <f>Workings!R10</f>
        <v>108000</v>
      </c>
      <c r="S10" s="5">
        <f>Workings!S10</f>
        <v>54000</v>
      </c>
      <c r="T10" s="5">
        <f>Workings!T10</f>
        <v>144000</v>
      </c>
    </row>
    <row r="11" spans="2:20" ht="10.5">
      <c r="B11" s="2" t="str">
        <f>Workings!B11</f>
        <v>Gamma</v>
      </c>
      <c r="C11" s="4">
        <f>Workings!C11</f>
        <v>45000</v>
      </c>
      <c r="D11" s="4">
        <f>Workings!D11</f>
        <v>45000</v>
      </c>
      <c r="E11" s="4">
        <f>Workings!E11</f>
        <v>45000</v>
      </c>
      <c r="F11" s="4">
        <f>Workings!F11</f>
        <v>90000</v>
      </c>
      <c r="G11" s="4">
        <f>Workings!G11</f>
        <v>90000</v>
      </c>
      <c r="H11" s="4">
        <f>Workings!H11</f>
        <v>90000</v>
      </c>
      <c r="I11" s="4">
        <f>Workings!I11</f>
        <v>45000</v>
      </c>
      <c r="J11" s="4">
        <f>Workings!J11</f>
        <v>45000</v>
      </c>
      <c r="K11" s="4">
        <f>Workings!K11</f>
        <v>45000</v>
      </c>
      <c r="L11" s="4">
        <f>Workings!L11</f>
        <v>45000</v>
      </c>
      <c r="M11" s="4">
        <f>Workings!M11</f>
        <v>135000</v>
      </c>
      <c r="N11" s="4">
        <f>Workings!N11</f>
        <v>179999.99999999997</v>
      </c>
      <c r="O11" s="23">
        <f>Workings!O11</f>
        <v>900000</v>
      </c>
      <c r="Q11" s="5">
        <f>Workings!Q11</f>
        <v>135000</v>
      </c>
      <c r="R11" s="5">
        <f>Workings!R11</f>
        <v>270000</v>
      </c>
      <c r="S11" s="5">
        <f>Workings!S11</f>
        <v>135000</v>
      </c>
      <c r="T11" s="5">
        <f>Workings!T11</f>
        <v>360000</v>
      </c>
    </row>
    <row r="12" spans="2:20" ht="10.5">
      <c r="B12" s="2" t="str">
        <f>Workings!B12</f>
        <v>Delta</v>
      </c>
      <c r="C12" s="4">
        <f>Workings!C12</f>
        <v>45000</v>
      </c>
      <c r="D12" s="4">
        <f>Workings!D12</f>
        <v>45000</v>
      </c>
      <c r="E12" s="4">
        <f>Workings!E12</f>
        <v>45000</v>
      </c>
      <c r="F12" s="4">
        <f>Workings!F12</f>
        <v>90000</v>
      </c>
      <c r="G12" s="4">
        <f>Workings!G12</f>
        <v>90000</v>
      </c>
      <c r="H12" s="4">
        <f>Workings!H12</f>
        <v>90000</v>
      </c>
      <c r="I12" s="4">
        <f>Workings!I12</f>
        <v>45000</v>
      </c>
      <c r="J12" s="4">
        <f>Workings!J12</f>
        <v>45000</v>
      </c>
      <c r="K12" s="4">
        <f>Workings!K12</f>
        <v>45000</v>
      </c>
      <c r="L12" s="4">
        <f>Workings!L12</f>
        <v>45000</v>
      </c>
      <c r="M12" s="4">
        <f>Workings!M12</f>
        <v>135000</v>
      </c>
      <c r="N12" s="4">
        <f>Workings!N12</f>
        <v>179999.99999999997</v>
      </c>
      <c r="O12" s="23">
        <f>Workings!O12</f>
        <v>900000</v>
      </c>
      <c r="Q12" s="5">
        <f>Workings!Q12</f>
        <v>135000</v>
      </c>
      <c r="R12" s="5">
        <f>Workings!R12</f>
        <v>270000</v>
      </c>
      <c r="S12" s="5">
        <f>Workings!S12</f>
        <v>135000</v>
      </c>
      <c r="T12" s="5">
        <f>Workings!T12</f>
        <v>360000</v>
      </c>
    </row>
    <row r="13" spans="2:20" ht="10.5">
      <c r="B13" s="13" t="str">
        <f>Workings!B13</f>
        <v>Total</v>
      </c>
      <c r="C13" s="14">
        <f>Workings!C13</f>
        <v>143000</v>
      </c>
      <c r="D13" s="14">
        <f>Workings!D13</f>
        <v>143000</v>
      </c>
      <c r="E13" s="14">
        <f>Workings!E13</f>
        <v>143000</v>
      </c>
      <c r="F13" s="14">
        <f>Workings!F13</f>
        <v>286000</v>
      </c>
      <c r="G13" s="14">
        <f>Workings!G13</f>
        <v>286000</v>
      </c>
      <c r="H13" s="14">
        <f>Workings!H13</f>
        <v>286000</v>
      </c>
      <c r="I13" s="14">
        <f>Workings!I13</f>
        <v>143000</v>
      </c>
      <c r="J13" s="14">
        <f>Workings!J13</f>
        <v>143000</v>
      </c>
      <c r="K13" s="14">
        <f>Workings!K13</f>
        <v>143000</v>
      </c>
      <c r="L13" s="14">
        <f>Workings!L13</f>
        <v>143000</v>
      </c>
      <c r="M13" s="14">
        <f>Workings!M13</f>
        <v>429000</v>
      </c>
      <c r="N13" s="14">
        <f>Workings!N13</f>
        <v>571999.9999999999</v>
      </c>
      <c r="O13" s="14">
        <f>Workings!O13</f>
        <v>2860000</v>
      </c>
      <c r="P13" s="1"/>
      <c r="Q13" s="15">
        <f>Workings!Q13</f>
        <v>429000</v>
      </c>
      <c r="R13" s="15">
        <f>Workings!R13</f>
        <v>858000</v>
      </c>
      <c r="S13" s="15">
        <f>Workings!S13</f>
        <v>429000</v>
      </c>
      <c r="T13" s="15">
        <f>Workings!T13</f>
        <v>1144000</v>
      </c>
    </row>
    <row r="14" ht="10.5">
      <c r="O14" s="1"/>
    </row>
    <row r="15" ht="10.5">
      <c r="O15" s="1"/>
    </row>
    <row r="16" spans="2:20" ht="10.5">
      <c r="B16" s="13" t="s">
        <v>9</v>
      </c>
      <c r="C16" s="14">
        <f>Workings!C18</f>
        <v>113930.40000000001</v>
      </c>
      <c r="D16" s="14">
        <f>Workings!D18</f>
        <v>113930.40000000001</v>
      </c>
      <c r="E16" s="14">
        <f>Workings!E18</f>
        <v>113930.40000000001</v>
      </c>
      <c r="F16" s="14">
        <f>Workings!F18</f>
        <v>227860.80000000002</v>
      </c>
      <c r="G16" s="14">
        <f>Workings!G18</f>
        <v>227860.80000000002</v>
      </c>
      <c r="H16" s="14">
        <f>Workings!H18</f>
        <v>227860.80000000002</v>
      </c>
      <c r="I16" s="14">
        <f>Workings!I18</f>
        <v>113930.40000000001</v>
      </c>
      <c r="J16" s="14">
        <f>Workings!J18</f>
        <v>113930.40000000001</v>
      </c>
      <c r="K16" s="14">
        <f>Workings!K18</f>
        <v>113930.40000000001</v>
      </c>
      <c r="L16" s="14">
        <f>Workings!L18</f>
        <v>113930.40000000001</v>
      </c>
      <c r="M16" s="14">
        <f>Workings!M18</f>
        <v>341791.2</v>
      </c>
      <c r="N16" s="14">
        <f>Workings!N18</f>
        <v>455721.5999999999</v>
      </c>
      <c r="O16" s="14">
        <f>Workings!O18</f>
        <v>2278608</v>
      </c>
      <c r="P16" s="1"/>
      <c r="Q16" s="15">
        <f>Workings!Q18</f>
        <v>341791.2</v>
      </c>
      <c r="R16" s="15">
        <f>Workings!R18</f>
        <v>683582.4</v>
      </c>
      <c r="S16" s="15">
        <f>Workings!S18</f>
        <v>341791.2</v>
      </c>
      <c r="T16" s="15">
        <f>Workings!T18</f>
        <v>911443.2</v>
      </c>
    </row>
    <row r="17" spans="3:20" ht="10.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Q17" s="5"/>
      <c r="R17" s="5"/>
      <c r="S17" s="5"/>
      <c r="T17" s="5"/>
    </row>
    <row r="18" spans="2:20" ht="12.75">
      <c r="B18" s="16" t="str">
        <f>Workings!B20</f>
        <v>Gross profit</v>
      </c>
      <c r="C18" s="17">
        <f>Workings!C20</f>
        <v>29069.59999999999</v>
      </c>
      <c r="D18" s="17">
        <f>Workings!D20</f>
        <v>29069.59999999999</v>
      </c>
      <c r="E18" s="17">
        <f>Workings!E20</f>
        <v>29069.59999999999</v>
      </c>
      <c r="F18" s="17">
        <f>Workings!F20</f>
        <v>58139.19999999998</v>
      </c>
      <c r="G18" s="17">
        <f>Workings!G20</f>
        <v>58139.19999999998</v>
      </c>
      <c r="H18" s="17">
        <f>Workings!H20</f>
        <v>58139.19999999998</v>
      </c>
      <c r="I18" s="17">
        <f>Workings!I20</f>
        <v>29069.59999999999</v>
      </c>
      <c r="J18" s="17">
        <f>Workings!J20</f>
        <v>29069.59999999999</v>
      </c>
      <c r="K18" s="17">
        <f>Workings!K20</f>
        <v>29069.59999999999</v>
      </c>
      <c r="L18" s="17">
        <f>Workings!L20</f>
        <v>29069.59999999999</v>
      </c>
      <c r="M18" s="17">
        <f>Workings!M20</f>
        <v>87208.79999999999</v>
      </c>
      <c r="N18" s="17">
        <f>Workings!N20</f>
        <v>116278.39999999997</v>
      </c>
      <c r="O18" s="17">
        <f>Workings!O20</f>
        <v>581391.9999999998</v>
      </c>
      <c r="P18" s="12"/>
      <c r="Q18" s="18">
        <f>Workings!Q20</f>
        <v>87208.79999999997</v>
      </c>
      <c r="R18" s="18">
        <f>Workings!R20</f>
        <v>174417.59999999995</v>
      </c>
      <c r="S18" s="18">
        <f>Workings!S20</f>
        <v>87208.79999999997</v>
      </c>
      <c r="T18" s="18">
        <f>Workings!T20</f>
        <v>232556.79999999993</v>
      </c>
    </row>
    <row r="19" spans="2:20" ht="10.5">
      <c r="B19" s="8" t="str">
        <f>Workings!B21</f>
        <v>GP %</v>
      </c>
      <c r="C19" s="9">
        <f>Workings!C21</f>
        <v>0.20328391608391602</v>
      </c>
      <c r="D19" s="9">
        <f>Workings!D21</f>
        <v>0.20328391608391602</v>
      </c>
      <c r="E19" s="9">
        <f>Workings!E21</f>
        <v>0.20328391608391602</v>
      </c>
      <c r="F19" s="9">
        <f>Workings!F21</f>
        <v>0.20328391608391602</v>
      </c>
      <c r="G19" s="9">
        <f>Workings!G21</f>
        <v>0.20328391608391602</v>
      </c>
      <c r="H19" s="9">
        <f>Workings!H21</f>
        <v>0.20328391608391602</v>
      </c>
      <c r="I19" s="9">
        <f>Workings!I21</f>
        <v>0.20328391608391602</v>
      </c>
      <c r="J19" s="9">
        <f>Workings!J21</f>
        <v>0.20328391608391602</v>
      </c>
      <c r="K19" s="9">
        <f>Workings!K21</f>
        <v>0.20328391608391602</v>
      </c>
      <c r="L19" s="9">
        <f>Workings!L21</f>
        <v>0.20328391608391602</v>
      </c>
      <c r="M19" s="9">
        <f>Workings!M21</f>
        <v>0.20328391608391605</v>
      </c>
      <c r="N19" s="9">
        <f>Workings!N21</f>
        <v>0.20328391608391608</v>
      </c>
      <c r="O19" s="9">
        <f>Workings!O21</f>
        <v>0.203283916083916</v>
      </c>
      <c r="P19" s="10"/>
      <c r="Q19" s="9">
        <f>Workings!Q21</f>
        <v>0.20328391608391602</v>
      </c>
      <c r="R19" s="9">
        <f>Workings!R21</f>
        <v>0.20328391608391602</v>
      </c>
      <c r="S19" s="9">
        <f>Workings!S21</f>
        <v>0.20328391608391602</v>
      </c>
      <c r="T19" s="9">
        <f>Workings!T21</f>
        <v>0.20328391608391602</v>
      </c>
    </row>
    <row r="20" ht="10.5">
      <c r="O20" s="1"/>
    </row>
    <row r="21" ht="10.5">
      <c r="O21" s="1"/>
    </row>
    <row r="22" spans="2:20" ht="10.5">
      <c r="B22" s="25" t="s">
        <v>43</v>
      </c>
      <c r="C22" s="14">
        <f>Workings!C30</f>
        <v>24333.333333333332</v>
      </c>
      <c r="D22" s="14">
        <f>Workings!D30</f>
        <v>24333.333333333332</v>
      </c>
      <c r="E22" s="14">
        <f>Workings!E30</f>
        <v>24333.333333333332</v>
      </c>
      <c r="F22" s="14">
        <f>Workings!F30</f>
        <v>24333.333333333332</v>
      </c>
      <c r="G22" s="14">
        <f>Workings!G30</f>
        <v>24333.333333333332</v>
      </c>
      <c r="H22" s="14">
        <f>Workings!H30</f>
        <v>24333.333333333332</v>
      </c>
      <c r="I22" s="14">
        <f>Workings!I30</f>
        <v>24333.333333333332</v>
      </c>
      <c r="J22" s="14">
        <f>Workings!J30</f>
        <v>24333.333333333332</v>
      </c>
      <c r="K22" s="14">
        <f>Workings!K30</f>
        <v>24333.333333333332</v>
      </c>
      <c r="L22" s="14">
        <f>Workings!L30</f>
        <v>24333.333333333332</v>
      </c>
      <c r="M22" s="14">
        <f>Workings!M30</f>
        <v>24333.333333333332</v>
      </c>
      <c r="N22" s="14">
        <f>Workings!N30</f>
        <v>24333.333333333332</v>
      </c>
      <c r="O22" s="14">
        <f>Workings!O30</f>
        <v>292000</v>
      </c>
      <c r="P22" s="1"/>
      <c r="Q22" s="15">
        <f>Workings!Q30</f>
        <v>73000</v>
      </c>
      <c r="R22" s="15">
        <f>Workings!R30</f>
        <v>73000</v>
      </c>
      <c r="S22" s="15">
        <f>Workings!S30</f>
        <v>73000</v>
      </c>
      <c r="T22" s="15">
        <f>Workings!T30</f>
        <v>73000</v>
      </c>
    </row>
    <row r="23" spans="3:15" ht="10.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20" ht="13.5" thickBot="1">
      <c r="B24" s="19" t="str">
        <f>Workings!B32</f>
        <v>Net Profit</v>
      </c>
      <c r="C24" s="20">
        <f>Workings!C32</f>
        <v>4736.266666666659</v>
      </c>
      <c r="D24" s="20">
        <f>Workings!D32</f>
        <v>4736.266666666659</v>
      </c>
      <c r="E24" s="20">
        <f>Workings!E32</f>
        <v>4736.266666666659</v>
      </c>
      <c r="F24" s="20">
        <f>Workings!F32</f>
        <v>33805.866666666654</v>
      </c>
      <c r="G24" s="20">
        <f>Workings!G32</f>
        <v>33805.866666666654</v>
      </c>
      <c r="H24" s="20">
        <f>Workings!H32</f>
        <v>33805.866666666654</v>
      </c>
      <c r="I24" s="20">
        <f>Workings!I32</f>
        <v>4736.266666666659</v>
      </c>
      <c r="J24" s="20">
        <f>Workings!J32</f>
        <v>4736.266666666659</v>
      </c>
      <c r="K24" s="20">
        <f>Workings!K32</f>
        <v>4736.266666666659</v>
      </c>
      <c r="L24" s="20">
        <f>Workings!L32</f>
        <v>4736.266666666659</v>
      </c>
      <c r="M24" s="20">
        <f>Workings!M32</f>
        <v>62875.46666666666</v>
      </c>
      <c r="N24" s="20">
        <f>Workings!N32</f>
        <v>91945.06666666664</v>
      </c>
      <c r="O24" s="20">
        <f>Workings!O32</f>
        <v>289391.99999999977</v>
      </c>
      <c r="P24" s="12"/>
      <c r="Q24" s="21">
        <f>Workings!Q32</f>
        <v>14208.799999999977</v>
      </c>
      <c r="R24" s="21">
        <f>Workings!R32</f>
        <v>101417.59999999996</v>
      </c>
      <c r="S24" s="21">
        <f>Workings!S32</f>
        <v>14208.799999999977</v>
      </c>
      <c r="T24" s="21">
        <f>Workings!T32</f>
        <v>159556.79999999996</v>
      </c>
    </row>
    <row r="25" spans="2:20" ht="11.25" thickTop="1">
      <c r="B25" s="8" t="str">
        <f>Workings!B33</f>
        <v>NP %</v>
      </c>
      <c r="C25" s="9">
        <f>Workings!C33</f>
        <v>0.03312074592074587</v>
      </c>
      <c r="D25" s="9">
        <f>Workings!D33</f>
        <v>0.03312074592074587</v>
      </c>
      <c r="E25" s="9">
        <f>Workings!E33</f>
        <v>0.03312074592074587</v>
      </c>
      <c r="F25" s="9">
        <f>Workings!F33</f>
        <v>0.11820233100233096</v>
      </c>
      <c r="G25" s="9">
        <f>Workings!G33</f>
        <v>0.11820233100233096</v>
      </c>
      <c r="H25" s="9">
        <f>Workings!H33</f>
        <v>0.11820233100233096</v>
      </c>
      <c r="I25" s="9">
        <f>Workings!I33</f>
        <v>0.03312074592074587</v>
      </c>
      <c r="J25" s="9">
        <f>Workings!J33</f>
        <v>0.03312074592074587</v>
      </c>
      <c r="K25" s="9">
        <f>Workings!K33</f>
        <v>0.03312074592074587</v>
      </c>
      <c r="L25" s="9">
        <f>Workings!L33</f>
        <v>0.03312074592074587</v>
      </c>
      <c r="M25" s="9">
        <f>Workings!M33</f>
        <v>0.14656285936285934</v>
      </c>
      <c r="N25" s="9">
        <f>Workings!N33</f>
        <v>0.16074312354312353</v>
      </c>
      <c r="O25" s="9">
        <f>Workings!O33</f>
        <v>0.1011860139860139</v>
      </c>
      <c r="P25" s="10"/>
      <c r="Q25" s="11">
        <f>Workings!Q33</f>
        <v>0.03312074592074587</v>
      </c>
      <c r="R25" s="11">
        <f>Workings!R33</f>
        <v>0.11820233100233096</v>
      </c>
      <c r="S25" s="11">
        <f>Workings!S33</f>
        <v>0.03312074592074587</v>
      </c>
      <c r="T25" s="11">
        <f>Workings!T33</f>
        <v>0.13947272727272725</v>
      </c>
    </row>
  </sheetData>
  <sheetProtection/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V33"/>
  <sheetViews>
    <sheetView showGridLines="0" zoomScalePageLayoutView="0" workbookViewId="0" topLeftCell="A1">
      <selection activeCell="F3" sqref="F3"/>
    </sheetView>
  </sheetViews>
  <sheetFormatPr defaultColWidth="9.33203125" defaultRowHeight="10.5"/>
  <cols>
    <col min="1" max="1" width="3.66015625" style="27" customWidth="1"/>
    <col min="2" max="2" width="14.83203125" style="31" customWidth="1"/>
    <col min="3" max="3" width="16.83203125" style="27" bestFit="1" customWidth="1"/>
    <col min="4" max="12" width="11.83203125" style="27" bestFit="1" customWidth="1"/>
    <col min="13" max="14" width="12" style="27" bestFit="1" customWidth="1"/>
    <col min="15" max="15" width="15" style="27" bestFit="1" customWidth="1"/>
    <col min="16" max="16" width="3.5" style="27" customWidth="1"/>
    <col min="17" max="19" width="11.83203125" style="27" bestFit="1" customWidth="1"/>
    <col min="20" max="20" width="13.66015625" style="27" bestFit="1" customWidth="1"/>
    <col min="21" max="21" width="4.16015625" style="27" customWidth="1"/>
    <col min="22" max="22" width="36.33203125" style="27" customWidth="1"/>
    <col min="23" max="16384" width="9.33203125" style="27" customWidth="1"/>
  </cols>
  <sheetData>
    <row r="2" ht="19.5">
      <c r="B2" s="33" t="s">
        <v>47</v>
      </c>
    </row>
    <row r="3" ht="10.5">
      <c r="B3" s="31" t="s">
        <v>52</v>
      </c>
    </row>
    <row r="5" spans="2:22" ht="10.5">
      <c r="B5" s="31" t="s">
        <v>1</v>
      </c>
      <c r="C5" s="32">
        <f>Drivers!C6</f>
        <v>40544</v>
      </c>
      <c r="D5" s="32">
        <f>Drivers!D6</f>
        <v>40575</v>
      </c>
      <c r="E5" s="32">
        <f>Drivers!E6</f>
        <v>40603</v>
      </c>
      <c r="F5" s="32">
        <f>Drivers!F6</f>
        <v>40634</v>
      </c>
      <c r="G5" s="32">
        <f>Drivers!G6</f>
        <v>40664</v>
      </c>
      <c r="H5" s="32">
        <f>Drivers!H6</f>
        <v>40695</v>
      </c>
      <c r="I5" s="32">
        <f>Drivers!I6</f>
        <v>40725</v>
      </c>
      <c r="J5" s="32">
        <f>Drivers!J6</f>
        <v>40756</v>
      </c>
      <c r="K5" s="32">
        <f>Drivers!K6</f>
        <v>40787</v>
      </c>
      <c r="L5" s="32">
        <f>Drivers!L6</f>
        <v>40817</v>
      </c>
      <c r="M5" s="32">
        <f>Drivers!M6</f>
        <v>40848</v>
      </c>
      <c r="N5" s="32">
        <f>Drivers!N6</f>
        <v>40878</v>
      </c>
      <c r="O5" s="31" t="s">
        <v>38</v>
      </c>
      <c r="P5" s="31"/>
      <c r="Q5" s="31" t="s">
        <v>60</v>
      </c>
      <c r="R5" s="31" t="s">
        <v>61</v>
      </c>
      <c r="S5" s="31" t="s">
        <v>62</v>
      </c>
      <c r="T5" s="31" t="s">
        <v>63</v>
      </c>
      <c r="V5" s="27" t="s">
        <v>48</v>
      </c>
    </row>
    <row r="8" ht="10.5">
      <c r="B8" s="31" t="s">
        <v>0</v>
      </c>
    </row>
    <row r="9" spans="2:22" ht="10.5">
      <c r="B9" s="31" t="str">
        <f>Drivers!B13</f>
        <v>Alpha</v>
      </c>
      <c r="C9" s="28">
        <f>Drivers!$G13*Drivers!C$8</f>
        <v>35000</v>
      </c>
      <c r="D9" s="28">
        <f>Drivers!$G13*Drivers!D$8</f>
        <v>35000</v>
      </c>
      <c r="E9" s="28">
        <f>Drivers!$G13*Drivers!E$8</f>
        <v>35000</v>
      </c>
      <c r="F9" s="28">
        <f>Drivers!$G13*Drivers!F$8</f>
        <v>70000</v>
      </c>
      <c r="G9" s="28">
        <f>Drivers!$G13*Drivers!G$8</f>
        <v>70000</v>
      </c>
      <c r="H9" s="28">
        <f>Drivers!$G13*Drivers!H$8</f>
        <v>70000</v>
      </c>
      <c r="I9" s="28">
        <f>Drivers!$G13*Drivers!I$8</f>
        <v>35000</v>
      </c>
      <c r="J9" s="28">
        <f>Drivers!$G13*Drivers!J$8</f>
        <v>35000</v>
      </c>
      <c r="K9" s="28">
        <f>Drivers!$G13*Drivers!K$8</f>
        <v>35000</v>
      </c>
      <c r="L9" s="28">
        <f>Drivers!$G13*Drivers!L$8</f>
        <v>35000</v>
      </c>
      <c r="M9" s="28">
        <f>Drivers!$G13*Drivers!M$8</f>
        <v>105000</v>
      </c>
      <c r="N9" s="28">
        <f>Drivers!$G13*Drivers!N$8</f>
        <v>139999.99999999997</v>
      </c>
      <c r="O9" s="34">
        <f>SUM(C9:N9)</f>
        <v>700000</v>
      </c>
      <c r="P9" s="28"/>
      <c r="Q9" s="28">
        <f>SUM(C9:E9)</f>
        <v>105000</v>
      </c>
      <c r="R9" s="28">
        <f>SUM(F9:H9)</f>
        <v>210000</v>
      </c>
      <c r="S9" s="28">
        <f>SUM(I9:K9)</f>
        <v>105000</v>
      </c>
      <c r="T9" s="28">
        <f>SUM(L9:N9)</f>
        <v>280000</v>
      </c>
      <c r="V9" s="27" t="s">
        <v>56</v>
      </c>
    </row>
    <row r="10" spans="2:22" ht="10.5">
      <c r="B10" s="31" t="str">
        <f>Drivers!B14</f>
        <v>Beta</v>
      </c>
      <c r="C10" s="28">
        <f>Drivers!$G14*Drivers!C$8</f>
        <v>18000</v>
      </c>
      <c r="D10" s="28">
        <f>Drivers!$G14*Drivers!D$8</f>
        <v>18000</v>
      </c>
      <c r="E10" s="28">
        <f>Drivers!$G14*Drivers!E$8</f>
        <v>18000</v>
      </c>
      <c r="F10" s="28">
        <f>Drivers!$G14*Drivers!F$8</f>
        <v>36000</v>
      </c>
      <c r="G10" s="28">
        <f>Drivers!$G14*Drivers!G$8</f>
        <v>36000</v>
      </c>
      <c r="H10" s="28">
        <f>Drivers!$G14*Drivers!H$8</f>
        <v>36000</v>
      </c>
      <c r="I10" s="28">
        <f>Drivers!$G14*Drivers!I$8</f>
        <v>18000</v>
      </c>
      <c r="J10" s="28">
        <f>Drivers!$G14*Drivers!J$8</f>
        <v>18000</v>
      </c>
      <c r="K10" s="28">
        <f>Drivers!$G14*Drivers!K$8</f>
        <v>18000</v>
      </c>
      <c r="L10" s="28">
        <f>Drivers!$G14*Drivers!L$8</f>
        <v>18000</v>
      </c>
      <c r="M10" s="28">
        <f>Drivers!$G14*Drivers!M$8</f>
        <v>54000</v>
      </c>
      <c r="N10" s="28">
        <f>Drivers!$G14*Drivers!N$8</f>
        <v>71999.99999999999</v>
      </c>
      <c r="O10" s="34">
        <f>SUM(C10:N10)</f>
        <v>360000</v>
      </c>
      <c r="P10" s="28"/>
      <c r="Q10" s="28">
        <f>SUM(C10:E10)</f>
        <v>54000</v>
      </c>
      <c r="R10" s="28">
        <f>SUM(F10:H10)</f>
        <v>108000</v>
      </c>
      <c r="S10" s="28">
        <f>SUM(I10:K10)</f>
        <v>54000</v>
      </c>
      <c r="T10" s="28">
        <f>SUM(L10:N10)</f>
        <v>144000</v>
      </c>
      <c r="V10" s="27" t="s">
        <v>56</v>
      </c>
    </row>
    <row r="11" spans="2:22" ht="10.5">
      <c r="B11" s="31" t="str">
        <f>Drivers!B15</f>
        <v>Gamma</v>
      </c>
      <c r="C11" s="28">
        <f>Drivers!$G15*Drivers!C$8</f>
        <v>45000</v>
      </c>
      <c r="D11" s="28">
        <f>Drivers!$G15*Drivers!D$8</f>
        <v>45000</v>
      </c>
      <c r="E11" s="28">
        <f>Drivers!$G15*Drivers!E$8</f>
        <v>45000</v>
      </c>
      <c r="F11" s="28">
        <f>Drivers!$G15*Drivers!F$8</f>
        <v>90000</v>
      </c>
      <c r="G11" s="28">
        <f>Drivers!$G15*Drivers!G$8</f>
        <v>90000</v>
      </c>
      <c r="H11" s="28">
        <f>Drivers!$G15*Drivers!H$8</f>
        <v>90000</v>
      </c>
      <c r="I11" s="28">
        <f>Drivers!$G15*Drivers!I$8</f>
        <v>45000</v>
      </c>
      <c r="J11" s="28">
        <f>Drivers!$G15*Drivers!J$8</f>
        <v>45000</v>
      </c>
      <c r="K11" s="28">
        <f>Drivers!$G15*Drivers!K$8</f>
        <v>45000</v>
      </c>
      <c r="L11" s="28">
        <f>Drivers!$G15*Drivers!L$8</f>
        <v>45000</v>
      </c>
      <c r="M11" s="28">
        <f>Drivers!$G15*Drivers!M$8</f>
        <v>135000</v>
      </c>
      <c r="N11" s="28">
        <f>Drivers!$G15*Drivers!N$8</f>
        <v>179999.99999999997</v>
      </c>
      <c r="O11" s="34">
        <f>SUM(C11:N11)</f>
        <v>900000</v>
      </c>
      <c r="P11" s="28"/>
      <c r="Q11" s="28">
        <f>SUM(C11:E11)</f>
        <v>135000</v>
      </c>
      <c r="R11" s="28">
        <f>SUM(F11:H11)</f>
        <v>270000</v>
      </c>
      <c r="S11" s="28">
        <f>SUM(I11:K11)</f>
        <v>135000</v>
      </c>
      <c r="T11" s="28">
        <f>SUM(L11:N11)</f>
        <v>360000</v>
      </c>
      <c r="V11" s="27" t="s">
        <v>56</v>
      </c>
    </row>
    <row r="12" spans="2:22" ht="10.5">
      <c r="B12" s="31" t="str">
        <f>Drivers!B16</f>
        <v>Delta</v>
      </c>
      <c r="C12" s="28">
        <f>Drivers!$G16*Drivers!C$8</f>
        <v>45000</v>
      </c>
      <c r="D12" s="28">
        <f>Drivers!$G16*Drivers!D$8</f>
        <v>45000</v>
      </c>
      <c r="E12" s="28">
        <f>Drivers!$G16*Drivers!E$8</f>
        <v>45000</v>
      </c>
      <c r="F12" s="28">
        <f>Drivers!$G16*Drivers!F$8</f>
        <v>90000</v>
      </c>
      <c r="G12" s="28">
        <f>Drivers!$G16*Drivers!G$8</f>
        <v>90000</v>
      </c>
      <c r="H12" s="28">
        <f>Drivers!$G16*Drivers!H$8</f>
        <v>90000</v>
      </c>
      <c r="I12" s="28">
        <f>Drivers!$G16*Drivers!I$8</f>
        <v>45000</v>
      </c>
      <c r="J12" s="28">
        <f>Drivers!$G16*Drivers!J$8</f>
        <v>45000</v>
      </c>
      <c r="K12" s="28">
        <f>Drivers!$G16*Drivers!K$8</f>
        <v>45000</v>
      </c>
      <c r="L12" s="28">
        <f>Drivers!$G16*Drivers!L$8</f>
        <v>45000</v>
      </c>
      <c r="M12" s="28">
        <f>Drivers!$G16*Drivers!M$8</f>
        <v>135000</v>
      </c>
      <c r="N12" s="28">
        <f>Drivers!$G16*Drivers!N$8</f>
        <v>179999.99999999997</v>
      </c>
      <c r="O12" s="34">
        <f>SUM(C12:N12)</f>
        <v>900000</v>
      </c>
      <c r="P12" s="28"/>
      <c r="Q12" s="28">
        <f>SUM(C12:E12)</f>
        <v>135000</v>
      </c>
      <c r="R12" s="28">
        <f>SUM(F12:H12)</f>
        <v>270000</v>
      </c>
      <c r="S12" s="28">
        <f>SUM(I12:K12)</f>
        <v>135000</v>
      </c>
      <c r="T12" s="28">
        <f>SUM(L12:N12)</f>
        <v>360000</v>
      </c>
      <c r="V12" s="27" t="s">
        <v>56</v>
      </c>
    </row>
    <row r="13" spans="2:20" ht="10.5">
      <c r="B13" s="31" t="s">
        <v>38</v>
      </c>
      <c r="C13" s="28">
        <f>SUM(C9:C12)</f>
        <v>143000</v>
      </c>
      <c r="D13" s="28">
        <f aca="true" t="shared" si="0" ref="D13:N13">SUM(D9:D12)</f>
        <v>143000</v>
      </c>
      <c r="E13" s="28">
        <f t="shared" si="0"/>
        <v>143000</v>
      </c>
      <c r="F13" s="28">
        <f t="shared" si="0"/>
        <v>286000</v>
      </c>
      <c r="G13" s="28">
        <f t="shared" si="0"/>
        <v>286000</v>
      </c>
      <c r="H13" s="28">
        <f t="shared" si="0"/>
        <v>286000</v>
      </c>
      <c r="I13" s="28">
        <f t="shared" si="0"/>
        <v>143000</v>
      </c>
      <c r="J13" s="28">
        <f t="shared" si="0"/>
        <v>143000</v>
      </c>
      <c r="K13" s="28">
        <f t="shared" si="0"/>
        <v>143000</v>
      </c>
      <c r="L13" s="28">
        <f t="shared" si="0"/>
        <v>143000</v>
      </c>
      <c r="M13" s="28">
        <f t="shared" si="0"/>
        <v>429000</v>
      </c>
      <c r="N13" s="28">
        <f t="shared" si="0"/>
        <v>571999.9999999999</v>
      </c>
      <c r="O13" s="34">
        <f>SUM(O9:O12)</f>
        <v>2860000</v>
      </c>
      <c r="P13" s="28"/>
      <c r="Q13" s="28">
        <f>SUM(C13:E13)</f>
        <v>429000</v>
      </c>
      <c r="R13" s="28">
        <f>SUM(F13:H13)</f>
        <v>858000</v>
      </c>
      <c r="S13" s="28">
        <f>SUM(I13:K13)</f>
        <v>429000</v>
      </c>
      <c r="T13" s="28">
        <f>SUM(L13:N13)</f>
        <v>1144000</v>
      </c>
    </row>
    <row r="14" spans="3:20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4"/>
      <c r="P14" s="28"/>
      <c r="Q14" s="28"/>
      <c r="R14" s="28"/>
      <c r="S14" s="28"/>
      <c r="T14" s="28"/>
    </row>
    <row r="15" spans="2:20" ht="10.5">
      <c r="B15" s="31" t="s">
        <v>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4"/>
      <c r="P15" s="28"/>
      <c r="Q15" s="28"/>
      <c r="R15" s="28"/>
      <c r="S15" s="28"/>
      <c r="T15" s="28"/>
    </row>
    <row r="16" spans="2:22" ht="10.5">
      <c r="B16" s="31" t="s">
        <v>10</v>
      </c>
      <c r="C16" s="28">
        <f>Drivers!$H$17*Drivers!C8</f>
        <v>93900</v>
      </c>
      <c r="D16" s="28">
        <f>Drivers!$H$17*Drivers!D8</f>
        <v>93900</v>
      </c>
      <c r="E16" s="28">
        <f>Drivers!$H$17*Drivers!E8</f>
        <v>93900</v>
      </c>
      <c r="F16" s="28">
        <f>Drivers!$H$17*Drivers!F8</f>
        <v>187800</v>
      </c>
      <c r="G16" s="28">
        <f>Drivers!$H$17*Drivers!G8</f>
        <v>187800</v>
      </c>
      <c r="H16" s="28">
        <f>Drivers!$H$17*Drivers!H8</f>
        <v>187800</v>
      </c>
      <c r="I16" s="28">
        <f>Drivers!$H$17*Drivers!I8</f>
        <v>93900</v>
      </c>
      <c r="J16" s="28">
        <f>Drivers!$H$17*Drivers!J8</f>
        <v>93900</v>
      </c>
      <c r="K16" s="28">
        <f>Drivers!$H$17*Drivers!K8</f>
        <v>93900</v>
      </c>
      <c r="L16" s="28">
        <f>Drivers!$H$17*Drivers!L8</f>
        <v>93900</v>
      </c>
      <c r="M16" s="28">
        <f>Drivers!$H$17*Drivers!M8</f>
        <v>281700</v>
      </c>
      <c r="N16" s="28">
        <f>Drivers!$H$17*Drivers!N8</f>
        <v>375599.99999999994</v>
      </c>
      <c r="O16" s="34">
        <f>SUM(C16:N16)</f>
        <v>1878000</v>
      </c>
      <c r="P16" s="28"/>
      <c r="Q16" s="28">
        <f>SUM(C16:E16)</f>
        <v>281700</v>
      </c>
      <c r="R16" s="28">
        <f>SUM(F16:H16)</f>
        <v>563400</v>
      </c>
      <c r="S16" s="28">
        <f>SUM(I16:K16)</f>
        <v>281700</v>
      </c>
      <c r="T16" s="28">
        <f>SUM(L16:N16)</f>
        <v>751200</v>
      </c>
      <c r="V16" s="27" t="s">
        <v>57</v>
      </c>
    </row>
    <row r="17" spans="2:22" ht="10.5">
      <c r="B17" s="31" t="s">
        <v>40</v>
      </c>
      <c r="C17" s="28">
        <f>Drivers!$C29*Drivers!C$8</f>
        <v>20030.400000000005</v>
      </c>
      <c r="D17" s="28">
        <f>Drivers!$C29*Drivers!D$8</f>
        <v>20030.400000000005</v>
      </c>
      <c r="E17" s="28">
        <f>Drivers!$C29*Drivers!E$8</f>
        <v>20030.400000000005</v>
      </c>
      <c r="F17" s="28">
        <f>Drivers!$C29*Drivers!F$8</f>
        <v>40060.80000000001</v>
      </c>
      <c r="G17" s="28">
        <f>Drivers!$C29*Drivers!G$8</f>
        <v>40060.80000000001</v>
      </c>
      <c r="H17" s="28">
        <f>Drivers!$C29*Drivers!H$8</f>
        <v>40060.80000000001</v>
      </c>
      <c r="I17" s="28">
        <f>Drivers!$C29*Drivers!I$8</f>
        <v>20030.400000000005</v>
      </c>
      <c r="J17" s="28">
        <f>Drivers!$C29*Drivers!J$8</f>
        <v>20030.400000000005</v>
      </c>
      <c r="K17" s="28">
        <f>Drivers!$C29*Drivers!K$8</f>
        <v>20030.400000000005</v>
      </c>
      <c r="L17" s="28">
        <f>Drivers!$C29*Drivers!L$8</f>
        <v>20030.400000000005</v>
      </c>
      <c r="M17" s="28">
        <f>Drivers!$C29*Drivers!M$8</f>
        <v>60091.200000000004</v>
      </c>
      <c r="N17" s="28">
        <f>Drivers!$C29*Drivers!N$8</f>
        <v>80121.59999999999</v>
      </c>
      <c r="O17" s="34">
        <f>SUM(C17:N17)</f>
        <v>400608</v>
      </c>
      <c r="P17" s="28"/>
      <c r="Q17" s="28">
        <f>SUM(C17:E17)</f>
        <v>60091.20000000001</v>
      </c>
      <c r="R17" s="28">
        <f>SUM(F17:H17)</f>
        <v>120182.40000000002</v>
      </c>
      <c r="S17" s="28">
        <f>SUM(I17:K17)</f>
        <v>60091.20000000001</v>
      </c>
      <c r="T17" s="28">
        <f>SUM(L17:N17)</f>
        <v>160243.2</v>
      </c>
      <c r="V17" s="27" t="s">
        <v>58</v>
      </c>
    </row>
    <row r="18" spans="2:20" ht="10.5">
      <c r="B18" s="31" t="s">
        <v>38</v>
      </c>
      <c r="C18" s="28">
        <f>SUM(C16:C17)</f>
        <v>113930.40000000001</v>
      </c>
      <c r="D18" s="28">
        <f aca="true" t="shared" si="1" ref="D18:O18">SUM(D16:D17)</f>
        <v>113930.40000000001</v>
      </c>
      <c r="E18" s="28">
        <f t="shared" si="1"/>
        <v>113930.40000000001</v>
      </c>
      <c r="F18" s="28">
        <f t="shared" si="1"/>
        <v>227860.80000000002</v>
      </c>
      <c r="G18" s="28">
        <f t="shared" si="1"/>
        <v>227860.80000000002</v>
      </c>
      <c r="H18" s="28">
        <f t="shared" si="1"/>
        <v>227860.80000000002</v>
      </c>
      <c r="I18" s="28">
        <f t="shared" si="1"/>
        <v>113930.40000000001</v>
      </c>
      <c r="J18" s="28">
        <f t="shared" si="1"/>
        <v>113930.40000000001</v>
      </c>
      <c r="K18" s="28">
        <f t="shared" si="1"/>
        <v>113930.40000000001</v>
      </c>
      <c r="L18" s="28">
        <f t="shared" si="1"/>
        <v>113930.40000000001</v>
      </c>
      <c r="M18" s="28">
        <f t="shared" si="1"/>
        <v>341791.2</v>
      </c>
      <c r="N18" s="28">
        <f t="shared" si="1"/>
        <v>455721.5999999999</v>
      </c>
      <c r="O18" s="34">
        <f t="shared" si="1"/>
        <v>2278608</v>
      </c>
      <c r="P18" s="28"/>
      <c r="Q18" s="28">
        <f>SUM(C18:E18)</f>
        <v>341791.2</v>
      </c>
      <c r="R18" s="28">
        <f>SUM(F18:H18)</f>
        <v>683582.4</v>
      </c>
      <c r="S18" s="28">
        <f>SUM(I18:K18)</f>
        <v>341791.2</v>
      </c>
      <c r="T18" s="28">
        <f>SUM(L18:N18)</f>
        <v>911443.2</v>
      </c>
    </row>
    <row r="19" spans="3:20" ht="10.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4"/>
      <c r="P19" s="28"/>
      <c r="Q19" s="28"/>
      <c r="R19" s="28"/>
      <c r="S19" s="28"/>
      <c r="T19" s="28"/>
    </row>
    <row r="20" spans="2:20" ht="10.5">
      <c r="B20" s="31" t="s">
        <v>41</v>
      </c>
      <c r="C20" s="28">
        <f>C13-C18</f>
        <v>29069.59999999999</v>
      </c>
      <c r="D20" s="28">
        <f aca="true" t="shared" si="2" ref="D20:N20">D13-D18</f>
        <v>29069.59999999999</v>
      </c>
      <c r="E20" s="28">
        <f t="shared" si="2"/>
        <v>29069.59999999999</v>
      </c>
      <c r="F20" s="28">
        <f t="shared" si="2"/>
        <v>58139.19999999998</v>
      </c>
      <c r="G20" s="28">
        <f t="shared" si="2"/>
        <v>58139.19999999998</v>
      </c>
      <c r="H20" s="28">
        <f t="shared" si="2"/>
        <v>58139.19999999998</v>
      </c>
      <c r="I20" s="28">
        <f t="shared" si="2"/>
        <v>29069.59999999999</v>
      </c>
      <c r="J20" s="28">
        <f t="shared" si="2"/>
        <v>29069.59999999999</v>
      </c>
      <c r="K20" s="28">
        <f t="shared" si="2"/>
        <v>29069.59999999999</v>
      </c>
      <c r="L20" s="28">
        <f t="shared" si="2"/>
        <v>29069.59999999999</v>
      </c>
      <c r="M20" s="28">
        <f t="shared" si="2"/>
        <v>87208.79999999999</v>
      </c>
      <c r="N20" s="28">
        <f t="shared" si="2"/>
        <v>116278.39999999997</v>
      </c>
      <c r="O20" s="34">
        <f>SUM(C20:N20)</f>
        <v>581391.9999999998</v>
      </c>
      <c r="P20" s="28"/>
      <c r="Q20" s="28">
        <f>SUM(C20:E20)</f>
        <v>87208.79999999997</v>
      </c>
      <c r="R20" s="28">
        <f>SUM(F20:H20)</f>
        <v>174417.59999999995</v>
      </c>
      <c r="S20" s="28">
        <f>SUM(I20:K20)</f>
        <v>87208.79999999997</v>
      </c>
      <c r="T20" s="28">
        <f>SUM(L20:N20)</f>
        <v>232556.79999999993</v>
      </c>
    </row>
    <row r="21" spans="2:20" ht="10.5">
      <c r="B21" s="31" t="s">
        <v>42</v>
      </c>
      <c r="C21" s="29">
        <f>C20/C13</f>
        <v>0.20328391608391602</v>
      </c>
      <c r="D21" s="29">
        <f aca="true" t="shared" si="3" ref="D21:O21">D20/D13</f>
        <v>0.20328391608391602</v>
      </c>
      <c r="E21" s="29">
        <f t="shared" si="3"/>
        <v>0.20328391608391602</v>
      </c>
      <c r="F21" s="29">
        <f t="shared" si="3"/>
        <v>0.20328391608391602</v>
      </c>
      <c r="G21" s="29">
        <f t="shared" si="3"/>
        <v>0.20328391608391602</v>
      </c>
      <c r="H21" s="29">
        <f t="shared" si="3"/>
        <v>0.20328391608391602</v>
      </c>
      <c r="I21" s="29">
        <f t="shared" si="3"/>
        <v>0.20328391608391602</v>
      </c>
      <c r="J21" s="29">
        <f t="shared" si="3"/>
        <v>0.20328391608391602</v>
      </c>
      <c r="K21" s="29">
        <f t="shared" si="3"/>
        <v>0.20328391608391602</v>
      </c>
      <c r="L21" s="29">
        <f t="shared" si="3"/>
        <v>0.20328391608391602</v>
      </c>
      <c r="M21" s="29">
        <f t="shared" si="3"/>
        <v>0.20328391608391605</v>
      </c>
      <c r="N21" s="29">
        <f t="shared" si="3"/>
        <v>0.20328391608391608</v>
      </c>
      <c r="O21" s="30">
        <f t="shared" si="3"/>
        <v>0.203283916083916</v>
      </c>
      <c r="P21" s="29"/>
      <c r="Q21" s="29">
        <f>Q20/Q13</f>
        <v>0.20328391608391602</v>
      </c>
      <c r="R21" s="29">
        <f>R20/R13</f>
        <v>0.20328391608391602</v>
      </c>
      <c r="S21" s="29">
        <f>S20/S13</f>
        <v>0.20328391608391602</v>
      </c>
      <c r="T21" s="29">
        <f>T20/T13</f>
        <v>0.20328391608391602</v>
      </c>
    </row>
    <row r="22" ht="10.5">
      <c r="O22" s="31"/>
    </row>
    <row r="23" spans="2:15" ht="10.5">
      <c r="B23" s="31" t="s">
        <v>43</v>
      </c>
      <c r="O23" s="31"/>
    </row>
    <row r="24" spans="2:22" ht="10.5">
      <c r="B24" s="31" t="str">
        <f>Drivers!B41</f>
        <v>Payroll (Inc NI)</v>
      </c>
      <c r="C24" s="28">
        <f>Drivers!$C41/12</f>
        <v>10000</v>
      </c>
      <c r="D24" s="28">
        <f>Drivers!$C41/12</f>
        <v>10000</v>
      </c>
      <c r="E24" s="28">
        <f>Drivers!$C41/12</f>
        <v>10000</v>
      </c>
      <c r="F24" s="28">
        <f>Drivers!$C41/12</f>
        <v>10000</v>
      </c>
      <c r="G24" s="28">
        <f>Drivers!$C41/12</f>
        <v>10000</v>
      </c>
      <c r="H24" s="28">
        <f>Drivers!$C41/12</f>
        <v>10000</v>
      </c>
      <c r="I24" s="28">
        <f>Drivers!$C41/12</f>
        <v>10000</v>
      </c>
      <c r="J24" s="28">
        <f>Drivers!$C41/12</f>
        <v>10000</v>
      </c>
      <c r="K24" s="28">
        <f>Drivers!$C41/12</f>
        <v>10000</v>
      </c>
      <c r="L24" s="28">
        <f>Drivers!$C41/12</f>
        <v>10000</v>
      </c>
      <c r="M24" s="28">
        <f>Drivers!$C41/12</f>
        <v>10000</v>
      </c>
      <c r="N24" s="28">
        <f>Drivers!$C41/12</f>
        <v>10000</v>
      </c>
      <c r="O24" s="34">
        <f aca="true" t="shared" si="4" ref="O24:O29">SUM(C24:N24)</f>
        <v>120000</v>
      </c>
      <c r="P24" s="28"/>
      <c r="Q24" s="28">
        <f aca="true" t="shared" si="5" ref="Q24:Q30">SUM(C24:E24)</f>
        <v>30000</v>
      </c>
      <c r="R24" s="28">
        <f aca="true" t="shared" si="6" ref="R24:R30">SUM(F24:H24)</f>
        <v>30000</v>
      </c>
      <c r="S24" s="28">
        <f aca="true" t="shared" si="7" ref="S24:S30">SUM(I24:K24)</f>
        <v>30000</v>
      </c>
      <c r="T24" s="28">
        <f aca="true" t="shared" si="8" ref="T24:T30">SUM(L24:N24)</f>
        <v>30000</v>
      </c>
      <c r="V24" s="27" t="s">
        <v>49</v>
      </c>
    </row>
    <row r="25" spans="2:22" ht="10.5">
      <c r="B25" s="31" t="str">
        <f>Drivers!B42</f>
        <v>Rent &amp; Utilities</v>
      </c>
      <c r="C25" s="28">
        <f>Drivers!$C42/12</f>
        <v>6000</v>
      </c>
      <c r="D25" s="28">
        <f>Drivers!$C42/12</f>
        <v>6000</v>
      </c>
      <c r="E25" s="28">
        <f>Drivers!$C42/12</f>
        <v>6000</v>
      </c>
      <c r="F25" s="28">
        <f>Drivers!$C42/12</f>
        <v>6000</v>
      </c>
      <c r="G25" s="28">
        <f>Drivers!$C42/12</f>
        <v>6000</v>
      </c>
      <c r="H25" s="28">
        <f>Drivers!$C42/12</f>
        <v>6000</v>
      </c>
      <c r="I25" s="28">
        <f>Drivers!$C42/12</f>
        <v>6000</v>
      </c>
      <c r="J25" s="28">
        <f>Drivers!$C42/12</f>
        <v>6000</v>
      </c>
      <c r="K25" s="28">
        <f>Drivers!$C42/12</f>
        <v>6000</v>
      </c>
      <c r="L25" s="28">
        <f>Drivers!$C42/12</f>
        <v>6000</v>
      </c>
      <c r="M25" s="28">
        <f>Drivers!$C42/12</f>
        <v>6000</v>
      </c>
      <c r="N25" s="28">
        <f>Drivers!$C42/12</f>
        <v>6000</v>
      </c>
      <c r="O25" s="34">
        <f t="shared" si="4"/>
        <v>72000</v>
      </c>
      <c r="P25" s="28"/>
      <c r="Q25" s="28">
        <f t="shared" si="5"/>
        <v>18000</v>
      </c>
      <c r="R25" s="28">
        <f t="shared" si="6"/>
        <v>18000</v>
      </c>
      <c r="S25" s="28">
        <f t="shared" si="7"/>
        <v>18000</v>
      </c>
      <c r="T25" s="28">
        <f t="shared" si="8"/>
        <v>18000</v>
      </c>
      <c r="V25" s="27" t="s">
        <v>49</v>
      </c>
    </row>
    <row r="26" spans="2:22" ht="10.5">
      <c r="B26" s="31" t="str">
        <f>Drivers!B43</f>
        <v>Travel</v>
      </c>
      <c r="C26" s="28">
        <f>Drivers!$C43/12</f>
        <v>2500</v>
      </c>
      <c r="D26" s="28">
        <f>Drivers!$C43/12</f>
        <v>2500</v>
      </c>
      <c r="E26" s="28">
        <f>Drivers!$C43/12</f>
        <v>2500</v>
      </c>
      <c r="F26" s="28">
        <f>Drivers!$C43/12</f>
        <v>2500</v>
      </c>
      <c r="G26" s="28">
        <f>Drivers!$C43/12</f>
        <v>2500</v>
      </c>
      <c r="H26" s="28">
        <f>Drivers!$C43/12</f>
        <v>2500</v>
      </c>
      <c r="I26" s="28">
        <f>Drivers!$C43/12</f>
        <v>2500</v>
      </c>
      <c r="J26" s="28">
        <f>Drivers!$C43/12</f>
        <v>2500</v>
      </c>
      <c r="K26" s="28">
        <f>Drivers!$C43/12</f>
        <v>2500</v>
      </c>
      <c r="L26" s="28">
        <f>Drivers!$C43/12</f>
        <v>2500</v>
      </c>
      <c r="M26" s="28">
        <f>Drivers!$C43/12</f>
        <v>2500</v>
      </c>
      <c r="N26" s="28">
        <f>Drivers!$C43/12</f>
        <v>2500</v>
      </c>
      <c r="O26" s="34">
        <f t="shared" si="4"/>
        <v>30000</v>
      </c>
      <c r="P26" s="28"/>
      <c r="Q26" s="28">
        <f t="shared" si="5"/>
        <v>7500</v>
      </c>
      <c r="R26" s="28">
        <f t="shared" si="6"/>
        <v>7500</v>
      </c>
      <c r="S26" s="28">
        <f t="shared" si="7"/>
        <v>7500</v>
      </c>
      <c r="T26" s="28">
        <f t="shared" si="8"/>
        <v>7500</v>
      </c>
      <c r="V26" s="27" t="s">
        <v>49</v>
      </c>
    </row>
    <row r="27" spans="2:22" ht="10.5">
      <c r="B27" s="31" t="str">
        <f>Drivers!B44</f>
        <v>Professional fees</v>
      </c>
      <c r="C27" s="28">
        <f>Drivers!$C44/12</f>
        <v>2083.3333333333335</v>
      </c>
      <c r="D27" s="28">
        <f>Drivers!$C44/12</f>
        <v>2083.3333333333335</v>
      </c>
      <c r="E27" s="28">
        <f>Drivers!$C44/12</f>
        <v>2083.3333333333335</v>
      </c>
      <c r="F27" s="28">
        <f>Drivers!$C44/12</f>
        <v>2083.3333333333335</v>
      </c>
      <c r="G27" s="28">
        <f>Drivers!$C44/12</f>
        <v>2083.3333333333335</v>
      </c>
      <c r="H27" s="28">
        <f>Drivers!$C44/12</f>
        <v>2083.3333333333335</v>
      </c>
      <c r="I27" s="28">
        <f>Drivers!$C44/12</f>
        <v>2083.3333333333335</v>
      </c>
      <c r="J27" s="28">
        <f>Drivers!$C44/12</f>
        <v>2083.3333333333335</v>
      </c>
      <c r="K27" s="28">
        <f>Drivers!$C44/12</f>
        <v>2083.3333333333335</v>
      </c>
      <c r="L27" s="28">
        <f>Drivers!$C44/12</f>
        <v>2083.3333333333335</v>
      </c>
      <c r="M27" s="28">
        <f>Drivers!$C44/12</f>
        <v>2083.3333333333335</v>
      </c>
      <c r="N27" s="28">
        <f>Drivers!$C44/12</f>
        <v>2083.3333333333335</v>
      </c>
      <c r="O27" s="34">
        <f t="shared" si="4"/>
        <v>24999.999999999996</v>
      </c>
      <c r="P27" s="28"/>
      <c r="Q27" s="28">
        <f t="shared" si="5"/>
        <v>6250</v>
      </c>
      <c r="R27" s="28">
        <f t="shared" si="6"/>
        <v>6250</v>
      </c>
      <c r="S27" s="28">
        <f t="shared" si="7"/>
        <v>6250</v>
      </c>
      <c r="T27" s="28">
        <f t="shared" si="8"/>
        <v>6250</v>
      </c>
      <c r="V27" s="27" t="s">
        <v>49</v>
      </c>
    </row>
    <row r="28" spans="2:22" ht="10.5">
      <c r="B28" s="31" t="str">
        <f>Drivers!B45</f>
        <v>Marketing</v>
      </c>
      <c r="C28" s="28">
        <f>Drivers!$C45/12</f>
        <v>1666.6666666666667</v>
      </c>
      <c r="D28" s="28">
        <f>Drivers!$C45/12</f>
        <v>1666.6666666666667</v>
      </c>
      <c r="E28" s="28">
        <f>Drivers!$C45/12</f>
        <v>1666.6666666666667</v>
      </c>
      <c r="F28" s="28">
        <f>Drivers!$C45/12</f>
        <v>1666.6666666666667</v>
      </c>
      <c r="G28" s="28">
        <f>Drivers!$C45/12</f>
        <v>1666.6666666666667</v>
      </c>
      <c r="H28" s="28">
        <f>Drivers!$C45/12</f>
        <v>1666.6666666666667</v>
      </c>
      <c r="I28" s="28">
        <f>Drivers!$C45/12</f>
        <v>1666.6666666666667</v>
      </c>
      <c r="J28" s="28">
        <f>Drivers!$C45/12</f>
        <v>1666.6666666666667</v>
      </c>
      <c r="K28" s="28">
        <f>Drivers!$C45/12</f>
        <v>1666.6666666666667</v>
      </c>
      <c r="L28" s="28">
        <f>Drivers!$C45/12</f>
        <v>1666.6666666666667</v>
      </c>
      <c r="M28" s="28">
        <f>Drivers!$C45/12</f>
        <v>1666.6666666666667</v>
      </c>
      <c r="N28" s="28">
        <f>Drivers!$C45/12</f>
        <v>1666.6666666666667</v>
      </c>
      <c r="O28" s="34">
        <f t="shared" si="4"/>
        <v>20000</v>
      </c>
      <c r="P28" s="28"/>
      <c r="Q28" s="28">
        <f t="shared" si="5"/>
        <v>5000</v>
      </c>
      <c r="R28" s="28">
        <f t="shared" si="6"/>
        <v>5000</v>
      </c>
      <c r="S28" s="28">
        <f t="shared" si="7"/>
        <v>5000</v>
      </c>
      <c r="T28" s="28">
        <f t="shared" si="8"/>
        <v>5000</v>
      </c>
      <c r="V28" s="27" t="s">
        <v>49</v>
      </c>
    </row>
    <row r="29" spans="2:22" ht="10.5">
      <c r="B29" s="31" t="str">
        <f>Drivers!B46</f>
        <v>Loan</v>
      </c>
      <c r="C29" s="28">
        <f>Drivers!$C46/12</f>
        <v>2083.3333333333335</v>
      </c>
      <c r="D29" s="28">
        <f>Drivers!$C46/12</f>
        <v>2083.3333333333335</v>
      </c>
      <c r="E29" s="28">
        <f>Drivers!$C46/12</f>
        <v>2083.3333333333335</v>
      </c>
      <c r="F29" s="28">
        <f>Drivers!$C46/12</f>
        <v>2083.3333333333335</v>
      </c>
      <c r="G29" s="28">
        <f>Drivers!$C46/12</f>
        <v>2083.3333333333335</v>
      </c>
      <c r="H29" s="28">
        <f>Drivers!$C46/12</f>
        <v>2083.3333333333335</v>
      </c>
      <c r="I29" s="28">
        <f>Drivers!$C46/12</f>
        <v>2083.3333333333335</v>
      </c>
      <c r="J29" s="28">
        <f>Drivers!$C46/12</f>
        <v>2083.3333333333335</v>
      </c>
      <c r="K29" s="28">
        <f>Drivers!$C46/12</f>
        <v>2083.3333333333335</v>
      </c>
      <c r="L29" s="28">
        <f>Drivers!$C46/12</f>
        <v>2083.3333333333335</v>
      </c>
      <c r="M29" s="28">
        <f>Drivers!$C46/12</f>
        <v>2083.3333333333335</v>
      </c>
      <c r="N29" s="28">
        <f>Drivers!$C46/12</f>
        <v>2083.3333333333335</v>
      </c>
      <c r="O29" s="34">
        <f t="shared" si="4"/>
        <v>24999.999999999996</v>
      </c>
      <c r="P29" s="28"/>
      <c r="Q29" s="28">
        <f t="shared" si="5"/>
        <v>6250</v>
      </c>
      <c r="R29" s="28">
        <f t="shared" si="6"/>
        <v>6250</v>
      </c>
      <c r="S29" s="28">
        <f t="shared" si="7"/>
        <v>6250</v>
      </c>
      <c r="T29" s="28">
        <f t="shared" si="8"/>
        <v>6250</v>
      </c>
      <c r="V29" s="27" t="s">
        <v>49</v>
      </c>
    </row>
    <row r="30" spans="2:20" ht="10.5">
      <c r="B30" s="31" t="s">
        <v>38</v>
      </c>
      <c r="C30" s="28">
        <f>SUM(C24:C29)</f>
        <v>24333.333333333332</v>
      </c>
      <c r="D30" s="28">
        <f aca="true" t="shared" si="9" ref="D30:O30">SUM(D24:D29)</f>
        <v>24333.333333333332</v>
      </c>
      <c r="E30" s="28">
        <f t="shared" si="9"/>
        <v>24333.333333333332</v>
      </c>
      <c r="F30" s="28">
        <f t="shared" si="9"/>
        <v>24333.333333333332</v>
      </c>
      <c r="G30" s="28">
        <f t="shared" si="9"/>
        <v>24333.333333333332</v>
      </c>
      <c r="H30" s="28">
        <f t="shared" si="9"/>
        <v>24333.333333333332</v>
      </c>
      <c r="I30" s="28">
        <f t="shared" si="9"/>
        <v>24333.333333333332</v>
      </c>
      <c r="J30" s="28">
        <f t="shared" si="9"/>
        <v>24333.333333333332</v>
      </c>
      <c r="K30" s="28">
        <f t="shared" si="9"/>
        <v>24333.333333333332</v>
      </c>
      <c r="L30" s="28">
        <f t="shared" si="9"/>
        <v>24333.333333333332</v>
      </c>
      <c r="M30" s="28">
        <f t="shared" si="9"/>
        <v>24333.333333333332</v>
      </c>
      <c r="N30" s="28">
        <f t="shared" si="9"/>
        <v>24333.333333333332</v>
      </c>
      <c r="O30" s="34">
        <f t="shared" si="9"/>
        <v>292000</v>
      </c>
      <c r="P30" s="28"/>
      <c r="Q30" s="28">
        <f t="shared" si="5"/>
        <v>73000</v>
      </c>
      <c r="R30" s="28">
        <f t="shared" si="6"/>
        <v>73000</v>
      </c>
      <c r="S30" s="28">
        <f t="shared" si="7"/>
        <v>73000</v>
      </c>
      <c r="T30" s="28">
        <f t="shared" si="8"/>
        <v>73000</v>
      </c>
    </row>
    <row r="31" spans="3:20" ht="10.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4"/>
      <c r="P31" s="28"/>
      <c r="Q31" s="28"/>
      <c r="R31" s="28"/>
      <c r="S31" s="28"/>
      <c r="T31" s="28"/>
    </row>
    <row r="32" spans="2:20" ht="10.5">
      <c r="B32" s="31" t="s">
        <v>45</v>
      </c>
      <c r="C32" s="28">
        <f>C20-C30</f>
        <v>4736.266666666659</v>
      </c>
      <c r="D32" s="28">
        <f aca="true" t="shared" si="10" ref="D32:O32">D20-D30</f>
        <v>4736.266666666659</v>
      </c>
      <c r="E32" s="28">
        <f t="shared" si="10"/>
        <v>4736.266666666659</v>
      </c>
      <c r="F32" s="28">
        <f t="shared" si="10"/>
        <v>33805.866666666654</v>
      </c>
      <c r="G32" s="28">
        <f t="shared" si="10"/>
        <v>33805.866666666654</v>
      </c>
      <c r="H32" s="28">
        <f t="shared" si="10"/>
        <v>33805.866666666654</v>
      </c>
      <c r="I32" s="28">
        <f t="shared" si="10"/>
        <v>4736.266666666659</v>
      </c>
      <c r="J32" s="28">
        <f t="shared" si="10"/>
        <v>4736.266666666659</v>
      </c>
      <c r="K32" s="28">
        <f t="shared" si="10"/>
        <v>4736.266666666659</v>
      </c>
      <c r="L32" s="28">
        <f t="shared" si="10"/>
        <v>4736.266666666659</v>
      </c>
      <c r="M32" s="28">
        <f t="shared" si="10"/>
        <v>62875.46666666666</v>
      </c>
      <c r="N32" s="28">
        <f t="shared" si="10"/>
        <v>91945.06666666664</v>
      </c>
      <c r="O32" s="34">
        <f t="shared" si="10"/>
        <v>289391.99999999977</v>
      </c>
      <c r="P32" s="28"/>
      <c r="Q32" s="28">
        <f>SUM(C32:E32)</f>
        <v>14208.799999999977</v>
      </c>
      <c r="R32" s="28">
        <f>SUM(F32:H32)</f>
        <v>101417.59999999996</v>
      </c>
      <c r="S32" s="28">
        <f>SUM(I32:K32)</f>
        <v>14208.799999999977</v>
      </c>
      <c r="T32" s="28">
        <f>SUM(L32:N32)</f>
        <v>159556.79999999996</v>
      </c>
    </row>
    <row r="33" spans="2:20" ht="10.5">
      <c r="B33" s="31" t="s">
        <v>46</v>
      </c>
      <c r="C33" s="29">
        <f>C32/C13</f>
        <v>0.03312074592074587</v>
      </c>
      <c r="D33" s="29">
        <f aca="true" t="shared" si="11" ref="D33:T33">D32/D13</f>
        <v>0.03312074592074587</v>
      </c>
      <c r="E33" s="29">
        <f t="shared" si="11"/>
        <v>0.03312074592074587</v>
      </c>
      <c r="F33" s="29">
        <f t="shared" si="11"/>
        <v>0.11820233100233096</v>
      </c>
      <c r="G33" s="29">
        <f t="shared" si="11"/>
        <v>0.11820233100233096</v>
      </c>
      <c r="H33" s="29">
        <f t="shared" si="11"/>
        <v>0.11820233100233096</v>
      </c>
      <c r="I33" s="29">
        <f t="shared" si="11"/>
        <v>0.03312074592074587</v>
      </c>
      <c r="J33" s="29">
        <f t="shared" si="11"/>
        <v>0.03312074592074587</v>
      </c>
      <c r="K33" s="29">
        <f t="shared" si="11"/>
        <v>0.03312074592074587</v>
      </c>
      <c r="L33" s="29">
        <f t="shared" si="11"/>
        <v>0.03312074592074587</v>
      </c>
      <c r="M33" s="29">
        <f t="shared" si="11"/>
        <v>0.14656285936285934</v>
      </c>
      <c r="N33" s="29">
        <f t="shared" si="11"/>
        <v>0.16074312354312353</v>
      </c>
      <c r="O33" s="30">
        <f t="shared" si="11"/>
        <v>0.1011860139860139</v>
      </c>
      <c r="P33" s="29"/>
      <c r="Q33" s="29">
        <f t="shared" si="11"/>
        <v>0.03312074592074587</v>
      </c>
      <c r="R33" s="29">
        <f t="shared" si="11"/>
        <v>0.11820233100233096</v>
      </c>
      <c r="S33" s="29">
        <f t="shared" si="11"/>
        <v>0.03312074592074587</v>
      </c>
      <c r="T33" s="29">
        <f t="shared" si="11"/>
        <v>0.13947272727272725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6"/>
  <sheetViews>
    <sheetView showGridLines="0" zoomScalePageLayoutView="0" workbookViewId="0" topLeftCell="A1">
      <selection activeCell="H11" sqref="H11"/>
    </sheetView>
  </sheetViews>
  <sheetFormatPr defaultColWidth="9.33203125" defaultRowHeight="10.5"/>
  <cols>
    <col min="1" max="1" width="4.5" style="39" customWidth="1"/>
    <col min="2" max="2" width="17.5" style="41" customWidth="1"/>
    <col min="3" max="3" width="12.33203125" style="39" customWidth="1"/>
    <col min="4" max="4" width="11" style="39" bestFit="1" customWidth="1"/>
    <col min="5" max="5" width="10.83203125" style="39" customWidth="1"/>
    <col min="6" max="6" width="12.33203125" style="39" bestFit="1" customWidth="1"/>
    <col min="7" max="8" width="13.66015625" style="39" bestFit="1" customWidth="1"/>
    <col min="9" max="14" width="10.83203125" style="39" bestFit="1" customWidth="1"/>
    <col min="15" max="16384" width="9.33203125" style="39" customWidth="1"/>
  </cols>
  <sheetData>
    <row r="1" ht="10.5">
      <c r="A1" s="47"/>
    </row>
    <row r="2" ht="18">
      <c r="B2" s="38" t="s">
        <v>7</v>
      </c>
    </row>
    <row r="4" ht="15">
      <c r="B4" s="40" t="s">
        <v>22</v>
      </c>
    </row>
    <row r="6" spans="2:14" ht="10.5">
      <c r="B6" s="41" t="s">
        <v>1</v>
      </c>
      <c r="C6" s="42">
        <v>40544</v>
      </c>
      <c r="D6" s="42">
        <v>40575</v>
      </c>
      <c r="E6" s="42">
        <v>40603</v>
      </c>
      <c r="F6" s="42">
        <v>40634</v>
      </c>
      <c r="G6" s="42">
        <v>40664</v>
      </c>
      <c r="H6" s="42">
        <v>40695</v>
      </c>
      <c r="I6" s="42">
        <v>40725</v>
      </c>
      <c r="J6" s="42">
        <v>40756</v>
      </c>
      <c r="K6" s="42">
        <v>40787</v>
      </c>
      <c r="L6" s="42">
        <v>40817</v>
      </c>
      <c r="M6" s="42">
        <v>40848</v>
      </c>
      <c r="N6" s="42">
        <v>40878</v>
      </c>
    </row>
    <row r="8" spans="2:15" ht="10.5">
      <c r="B8" s="41" t="s">
        <v>8</v>
      </c>
      <c r="C8" s="43">
        <v>0.05</v>
      </c>
      <c r="D8" s="43">
        <v>0.05</v>
      </c>
      <c r="E8" s="43">
        <v>0.05</v>
      </c>
      <c r="F8" s="43">
        <v>0.1</v>
      </c>
      <c r="G8" s="43">
        <v>0.1</v>
      </c>
      <c r="H8" s="43">
        <v>0.1</v>
      </c>
      <c r="I8" s="43">
        <v>0.05</v>
      </c>
      <c r="J8" s="43">
        <v>0.05</v>
      </c>
      <c r="K8" s="43">
        <v>0.05</v>
      </c>
      <c r="L8" s="43">
        <v>0.05</v>
      </c>
      <c r="M8" s="43">
        <v>0.15</v>
      </c>
      <c r="N8" s="43">
        <f>1-SUM(C8:M8)</f>
        <v>0.19999999999999996</v>
      </c>
      <c r="O8" s="39">
        <f>SUM(C8:N8)</f>
        <v>1</v>
      </c>
    </row>
    <row r="10" ht="10.5">
      <c r="B10" s="41" t="s">
        <v>55</v>
      </c>
    </row>
    <row r="11" ht="9.75" customHeight="1"/>
    <row r="12" spans="2:9" ht="10.5">
      <c r="B12" s="41" t="s">
        <v>2</v>
      </c>
      <c r="C12" s="41" t="s">
        <v>50</v>
      </c>
      <c r="D12" s="41" t="s">
        <v>51</v>
      </c>
      <c r="E12" s="41" t="s">
        <v>53</v>
      </c>
      <c r="F12" s="41" t="s">
        <v>59</v>
      </c>
      <c r="G12" s="41" t="s">
        <v>27</v>
      </c>
      <c r="H12" s="41" t="s">
        <v>9</v>
      </c>
      <c r="I12" s="41" t="s">
        <v>54</v>
      </c>
    </row>
    <row r="13" spans="2:9" ht="10.5">
      <c r="B13" s="41" t="s">
        <v>4</v>
      </c>
      <c r="C13" s="37">
        <v>1000</v>
      </c>
      <c r="D13" s="37">
        <v>700</v>
      </c>
      <c r="E13" s="37">
        <v>320</v>
      </c>
      <c r="F13" s="37">
        <v>1200</v>
      </c>
      <c r="G13" s="37">
        <f>C13*D13</f>
        <v>700000</v>
      </c>
      <c r="H13" s="37">
        <f>C13*E13</f>
        <v>320000</v>
      </c>
      <c r="I13" s="43">
        <f>(G13-H13)/G13</f>
        <v>0.5428571428571428</v>
      </c>
    </row>
    <row r="14" spans="2:9" ht="10.5">
      <c r="B14" s="41" t="s">
        <v>3</v>
      </c>
      <c r="C14" s="37">
        <v>800</v>
      </c>
      <c r="D14" s="37">
        <v>450</v>
      </c>
      <c r="E14" s="37">
        <v>310</v>
      </c>
      <c r="F14" s="37">
        <v>1400</v>
      </c>
      <c r="G14" s="37">
        <f>C14*D14</f>
        <v>360000</v>
      </c>
      <c r="H14" s="37">
        <f>C14*E14</f>
        <v>248000</v>
      </c>
      <c r="I14" s="43">
        <f>(G14-H14)/G14</f>
        <v>0.3111111111111111</v>
      </c>
    </row>
    <row r="15" spans="2:9" ht="10.5">
      <c r="B15" s="41" t="s">
        <v>5</v>
      </c>
      <c r="C15" s="37">
        <v>1000</v>
      </c>
      <c r="D15" s="37">
        <v>900</v>
      </c>
      <c r="E15" s="37">
        <v>650</v>
      </c>
      <c r="F15" s="37">
        <v>2000</v>
      </c>
      <c r="G15" s="37">
        <f>C15*D15</f>
        <v>900000</v>
      </c>
      <c r="H15" s="37">
        <f>C15*E15</f>
        <v>650000</v>
      </c>
      <c r="I15" s="43">
        <f>(G15-H15)/G15</f>
        <v>0.2777777777777778</v>
      </c>
    </row>
    <row r="16" spans="2:9" ht="10.5">
      <c r="B16" s="41" t="s">
        <v>6</v>
      </c>
      <c r="C16" s="37">
        <v>1200</v>
      </c>
      <c r="D16" s="37">
        <v>750</v>
      </c>
      <c r="E16" s="37">
        <v>550</v>
      </c>
      <c r="F16" s="37">
        <v>2000</v>
      </c>
      <c r="G16" s="37">
        <f>C16*D16</f>
        <v>900000</v>
      </c>
      <c r="H16" s="37">
        <f>C16*E16</f>
        <v>660000</v>
      </c>
      <c r="I16" s="43">
        <f>(G16-H16)/G16</f>
        <v>0.26666666666666666</v>
      </c>
    </row>
    <row r="17" spans="3:9" ht="10.5">
      <c r="C17" s="37"/>
      <c r="D17" s="37"/>
      <c r="E17" s="37"/>
      <c r="F17" s="37"/>
      <c r="G17" s="44">
        <f>SUM(G13:G16)</f>
        <v>2860000</v>
      </c>
      <c r="H17" s="44">
        <f>SUM(H13:H16)</f>
        <v>1878000</v>
      </c>
      <c r="I17" s="45">
        <f>(G17-H17)/G17</f>
        <v>0.34335664335664334</v>
      </c>
    </row>
    <row r="19" ht="15">
      <c r="B19" s="40" t="s">
        <v>11</v>
      </c>
    </row>
    <row r="21" spans="2:4" ht="10.5">
      <c r="B21" s="41" t="s">
        <v>12</v>
      </c>
      <c r="C21" s="39">
        <v>20</v>
      </c>
      <c r="D21" s="39" t="s">
        <v>16</v>
      </c>
    </row>
    <row r="22" spans="2:4" ht="10.5">
      <c r="B22" s="41" t="s">
        <v>14</v>
      </c>
      <c r="C22" s="39">
        <v>40</v>
      </c>
      <c r="D22" s="39" t="s">
        <v>15</v>
      </c>
    </row>
    <row r="23" spans="2:4" ht="10.5">
      <c r="B23" s="41" t="s">
        <v>30</v>
      </c>
      <c r="C23" s="39">
        <v>52</v>
      </c>
      <c r="D23" s="39" t="s">
        <v>31</v>
      </c>
    </row>
    <row r="24" spans="2:4" ht="10.5">
      <c r="B24" s="41" t="s">
        <v>21</v>
      </c>
      <c r="C24" s="39">
        <v>8.2</v>
      </c>
      <c r="D24" s="39" t="s">
        <v>17</v>
      </c>
    </row>
    <row r="25" spans="2:4" ht="10.5">
      <c r="B25" s="41" t="s">
        <v>18</v>
      </c>
      <c r="C25" s="46">
        <v>0.041</v>
      </c>
      <c r="D25" s="39" t="s">
        <v>19</v>
      </c>
    </row>
    <row r="26" spans="2:4" ht="10.5">
      <c r="B26" s="41" t="s">
        <v>13</v>
      </c>
      <c r="C26" s="46">
        <v>0.128</v>
      </c>
      <c r="D26" s="39" t="s">
        <v>20</v>
      </c>
    </row>
    <row r="28" spans="2:4" ht="10.5">
      <c r="B28" s="41" t="s">
        <v>21</v>
      </c>
      <c r="C28" s="39">
        <f>ROUND(C24*(1+C25)*(1+C26),2)</f>
        <v>9.63</v>
      </c>
      <c r="D28" s="39" t="s">
        <v>26</v>
      </c>
    </row>
    <row r="29" spans="2:3" ht="10.5">
      <c r="B29" s="41" t="s">
        <v>29</v>
      </c>
      <c r="C29" s="37">
        <f>C21*C22*C28*C23</f>
        <v>400608.00000000006</v>
      </c>
    </row>
    <row r="32" ht="15">
      <c r="B32" s="40" t="s">
        <v>23</v>
      </c>
    </row>
    <row r="34" ht="10.5">
      <c r="B34" s="41" t="s">
        <v>33</v>
      </c>
    </row>
    <row r="36" spans="2:4" ht="10.5">
      <c r="B36" s="41" t="s">
        <v>34</v>
      </c>
      <c r="C36" s="37">
        <v>500000</v>
      </c>
      <c r="D36" s="39" t="s">
        <v>36</v>
      </c>
    </row>
    <row r="37" spans="2:3" ht="10.5">
      <c r="B37" s="41" t="s">
        <v>35</v>
      </c>
      <c r="C37" s="43">
        <v>0.05</v>
      </c>
    </row>
    <row r="40" ht="10.5">
      <c r="C40" s="39" t="s">
        <v>28</v>
      </c>
    </row>
    <row r="41" spans="2:3" ht="10.5">
      <c r="B41" s="41" t="s">
        <v>25</v>
      </c>
      <c r="C41" s="37">
        <v>120000</v>
      </c>
    </row>
    <row r="42" spans="2:3" ht="10.5">
      <c r="B42" s="41" t="s">
        <v>24</v>
      </c>
      <c r="C42" s="37">
        <v>72000</v>
      </c>
    </row>
    <row r="43" spans="2:3" ht="10.5">
      <c r="B43" s="41" t="s">
        <v>32</v>
      </c>
      <c r="C43" s="37">
        <v>30000</v>
      </c>
    </row>
    <row r="44" spans="2:3" ht="10.5">
      <c r="B44" s="41" t="s">
        <v>37</v>
      </c>
      <c r="C44" s="37">
        <v>25000</v>
      </c>
    </row>
    <row r="45" spans="2:3" ht="10.5">
      <c r="B45" s="41" t="s">
        <v>39</v>
      </c>
      <c r="C45" s="37">
        <v>20000</v>
      </c>
    </row>
    <row r="46" spans="2:4" ht="10.5">
      <c r="B46" s="41" t="s">
        <v>33</v>
      </c>
      <c r="C46" s="37">
        <f>C36*C37</f>
        <v>25000</v>
      </c>
      <c r="D46" s="39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Clarity</dc:creator>
  <cp:keywords/>
  <dc:description/>
  <cp:lastModifiedBy>Clarity</cp:lastModifiedBy>
  <cp:lastPrinted>2012-04-06T15:17:07Z</cp:lastPrinted>
  <dcterms:created xsi:type="dcterms:W3CDTF">2012-04-06T11:44:33Z</dcterms:created>
  <dcterms:modified xsi:type="dcterms:W3CDTF">2012-05-18T10:43:51Z</dcterms:modified>
  <cp:category/>
  <cp:version/>
  <cp:contentType/>
  <cp:contentStatus/>
</cp:coreProperties>
</file>