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douard\Documents\"/>
    </mc:Choice>
  </mc:AlternateContent>
  <bookViews>
    <workbookView xWindow="0" yWindow="0" windowWidth="28800" windowHeight="12435" activeTab="2"/>
  </bookViews>
  <sheets>
    <sheet name="Data &amp; Pivot" sheetId="1" r:id="rId1"/>
    <sheet name="Charts" sheetId="2" r:id="rId2"/>
    <sheet name="Charts Edouard" sheetId="3" r:id="rId3"/>
  </sheets>
  <externalReferences>
    <externalReference r:id="rId4"/>
  </externalReferenc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H34" i="1" l="1"/>
  <c r="Q51" i="1" s="1"/>
  <c r="Q58" i="1" s="1"/>
  <c r="U59" i="1"/>
  <c r="U60" i="1"/>
  <c r="U61" i="1"/>
  <c r="U62" i="1"/>
  <c r="U63" i="1"/>
  <c r="P58" i="1"/>
  <c r="O58" i="1"/>
  <c r="N58" i="1"/>
  <c r="L62" i="1"/>
  <c r="S62" i="1" s="1"/>
  <c r="M58" i="1"/>
  <c r="L50" i="1"/>
  <c r="L46" i="1"/>
  <c r="L56" i="1"/>
  <c r="L63" i="1" s="1"/>
  <c r="S63" i="1" s="1"/>
  <c r="L55" i="1"/>
  <c r="L54" i="1"/>
  <c r="L61" i="1" s="1"/>
  <c r="S61" i="1" s="1"/>
  <c r="L53" i="1"/>
  <c r="L60" i="1" s="1"/>
  <c r="S60" i="1" s="1"/>
  <c r="L52" i="1"/>
  <c r="L59" i="1" s="1"/>
  <c r="S59" i="1" s="1"/>
  <c r="C83" i="1" l="1"/>
  <c r="B86" i="1"/>
  <c r="B85" i="1"/>
  <c r="B84" i="1"/>
  <c r="B83" i="1"/>
  <c r="B82" i="1"/>
  <c r="F82" i="1"/>
  <c r="AB15" i="1"/>
  <c r="W15" i="1"/>
  <c r="R15" i="1"/>
  <c r="L95" i="1"/>
  <c r="L94" i="1"/>
  <c r="L93" i="1"/>
  <c r="L92" i="1"/>
  <c r="L91" i="1"/>
  <c r="AQ64" i="1"/>
  <c r="AQ63" i="1"/>
  <c r="AQ62" i="1"/>
  <c r="AQ61" i="1"/>
  <c r="AQ60" i="1"/>
  <c r="AQ53" i="1"/>
  <c r="AQ52" i="1"/>
  <c r="AQ51" i="1"/>
  <c r="AQ50" i="1"/>
  <c r="AQ49" i="1"/>
  <c r="AQ46" i="1"/>
  <c r="AQ45" i="1"/>
  <c r="AQ44" i="1"/>
  <c r="AQ43" i="1"/>
  <c r="AQ42" i="1"/>
  <c r="AH64" i="1"/>
  <c r="AH63" i="1"/>
  <c r="AH62" i="1"/>
  <c r="AH61" i="1"/>
  <c r="AH60" i="1"/>
  <c r="AL21" i="1"/>
  <c r="AK21" i="1"/>
  <c r="AJ21" i="1"/>
  <c r="AI21" i="1"/>
  <c r="AL20" i="1"/>
  <c r="AK20" i="1"/>
  <c r="AJ20" i="1"/>
  <c r="AI20" i="1"/>
  <c r="AL19" i="1"/>
  <c r="AK19" i="1"/>
  <c r="AJ19" i="1"/>
  <c r="AI19" i="1"/>
  <c r="AL18" i="1"/>
  <c r="AK18" i="1"/>
  <c r="AJ18" i="1"/>
  <c r="AI18" i="1"/>
  <c r="AL17" i="1"/>
  <c r="AK17" i="1"/>
  <c r="AJ17" i="1"/>
  <c r="AI17" i="1"/>
  <c r="AH11" i="1"/>
  <c r="AH10" i="1"/>
  <c r="AH9" i="1"/>
  <c r="AH8" i="1"/>
  <c r="AH7" i="1"/>
  <c r="BB11" i="1"/>
  <c r="P56" i="1" s="1"/>
  <c r="AX11" i="1"/>
  <c r="AT11" i="1"/>
  <c r="AP11" i="1"/>
  <c r="BB10" i="1"/>
  <c r="P55" i="1" s="1"/>
  <c r="AX10" i="1"/>
  <c r="AT10" i="1"/>
  <c r="AP10" i="1"/>
  <c r="BB9" i="1"/>
  <c r="P54" i="1" s="1"/>
  <c r="AX9" i="1"/>
  <c r="AT9" i="1"/>
  <c r="AT44" i="1" s="1"/>
  <c r="AT51" i="1" s="1"/>
  <c r="AT62" i="1" s="1"/>
  <c r="AP9" i="1"/>
  <c r="BB8" i="1"/>
  <c r="P53" i="1" s="1"/>
  <c r="AX8" i="1"/>
  <c r="AT8" i="1"/>
  <c r="AP8" i="1"/>
  <c r="BB7" i="1"/>
  <c r="P52" i="1" s="1"/>
  <c r="AX7" i="1"/>
  <c r="AT7" i="1"/>
  <c r="AP7" i="1"/>
  <c r="AL11" i="1"/>
  <c r="BA11" i="1"/>
  <c r="O56" i="1" s="1"/>
  <c r="AW11" i="1"/>
  <c r="AS11" i="1"/>
  <c r="AO11" i="1"/>
  <c r="AK11" i="1"/>
  <c r="AZ11" i="1"/>
  <c r="N56" i="1" s="1"/>
  <c r="AV11" i="1"/>
  <c r="AR11" i="1"/>
  <c r="AN11" i="1"/>
  <c r="AJ11" i="1"/>
  <c r="AR46" i="1" s="1"/>
  <c r="AR53" i="1" s="1"/>
  <c r="AR64" i="1" s="1"/>
  <c r="AY11" i="1"/>
  <c r="M56" i="1" s="1"/>
  <c r="AU11" i="1"/>
  <c r="AU46" i="1" s="1"/>
  <c r="AU53" i="1" s="1"/>
  <c r="AU64" i="1" s="1"/>
  <c r="AQ11" i="1"/>
  <c r="AT46" i="1" s="1"/>
  <c r="AT53" i="1" s="1"/>
  <c r="AT64" i="1" s="1"/>
  <c r="AM11" i="1"/>
  <c r="AJ46" i="1" s="1"/>
  <c r="AJ53" i="1" s="1"/>
  <c r="AJ64" i="1" s="1"/>
  <c r="AI11" i="1"/>
  <c r="C86" i="1" s="1"/>
  <c r="AL10" i="1"/>
  <c r="BA10" i="1"/>
  <c r="O55" i="1" s="1"/>
  <c r="AW10" i="1"/>
  <c r="AS10" i="1"/>
  <c r="AO10" i="1"/>
  <c r="AK10" i="1"/>
  <c r="AZ10" i="1"/>
  <c r="N55" i="1" s="1"/>
  <c r="AV10" i="1"/>
  <c r="AR10" i="1"/>
  <c r="AN10" i="1"/>
  <c r="AJ10" i="1"/>
  <c r="AY10" i="1"/>
  <c r="M55" i="1" s="1"/>
  <c r="AU10" i="1"/>
  <c r="F85" i="1" s="1"/>
  <c r="AQ10" i="1"/>
  <c r="E85" i="1" s="1"/>
  <c r="AM10" i="1"/>
  <c r="AJ45" i="1" s="1"/>
  <c r="AJ52" i="1" s="1"/>
  <c r="AJ63" i="1" s="1"/>
  <c r="AI10" i="1"/>
  <c r="AR45" i="1" s="1"/>
  <c r="AR52" i="1" s="1"/>
  <c r="AR63" i="1" s="1"/>
  <c r="AL9" i="1"/>
  <c r="BA9" i="1"/>
  <c r="O54" i="1" s="1"/>
  <c r="AW9" i="1"/>
  <c r="AS9" i="1"/>
  <c r="AO9" i="1"/>
  <c r="AK9" i="1"/>
  <c r="AZ9" i="1"/>
  <c r="N54" i="1" s="1"/>
  <c r="AV9" i="1"/>
  <c r="AR9" i="1"/>
  <c r="AN9" i="1"/>
  <c r="AJ9" i="1"/>
  <c r="AI44" i="1" s="1"/>
  <c r="AI51" i="1" s="1"/>
  <c r="AI62" i="1" s="1"/>
  <c r="AY9" i="1"/>
  <c r="M54" i="1" s="1"/>
  <c r="AU9" i="1"/>
  <c r="F84" i="1" s="1"/>
  <c r="AQ9" i="1"/>
  <c r="E84" i="1" s="1"/>
  <c r="AM9" i="1"/>
  <c r="AS44" i="1" s="1"/>
  <c r="AS51" i="1" s="1"/>
  <c r="AS62" i="1" s="1"/>
  <c r="AI9" i="1"/>
  <c r="AR44" i="1" s="1"/>
  <c r="AR51" i="1" s="1"/>
  <c r="AR62" i="1" s="1"/>
  <c r="AL8" i="1"/>
  <c r="BA8" i="1"/>
  <c r="O53" i="1" s="1"/>
  <c r="AW8" i="1"/>
  <c r="AL43" i="1" s="1"/>
  <c r="AL50" i="1" s="1"/>
  <c r="AS8" i="1"/>
  <c r="AO8" i="1"/>
  <c r="AK8" i="1"/>
  <c r="AZ8" i="1"/>
  <c r="N53" i="1" s="1"/>
  <c r="AV8" i="1"/>
  <c r="AR8" i="1"/>
  <c r="AN8" i="1"/>
  <c r="AJ8" i="1"/>
  <c r="AY8" i="1"/>
  <c r="M53" i="1" s="1"/>
  <c r="AU8" i="1"/>
  <c r="F83" i="1" s="1"/>
  <c r="AQ8" i="1"/>
  <c r="AT43" i="1" s="1"/>
  <c r="AT50" i="1" s="1"/>
  <c r="AT61" i="1" s="1"/>
  <c r="AM8" i="1"/>
  <c r="AS43" i="1" s="1"/>
  <c r="AS50" i="1" s="1"/>
  <c r="AS61" i="1" s="1"/>
  <c r="AI8" i="1"/>
  <c r="AI43" i="1" s="1"/>
  <c r="AI50" i="1" s="1"/>
  <c r="AL7" i="1"/>
  <c r="BA7" i="1"/>
  <c r="O52" i="1" s="1"/>
  <c r="AW7" i="1"/>
  <c r="AS7" i="1"/>
  <c r="AO7" i="1"/>
  <c r="AK7" i="1"/>
  <c r="AZ7" i="1"/>
  <c r="N52" i="1" s="1"/>
  <c r="Q52" i="1" s="1"/>
  <c r="AV7" i="1"/>
  <c r="AR7" i="1"/>
  <c r="AN7" i="1"/>
  <c r="AJ7" i="1"/>
  <c r="AR42" i="1" s="1"/>
  <c r="AR49" i="1" s="1"/>
  <c r="AR60" i="1" s="1"/>
  <c r="AY7" i="1"/>
  <c r="M52" i="1" s="1"/>
  <c r="AU7" i="1"/>
  <c r="AU42" i="1" s="1"/>
  <c r="AU49" i="1" s="1"/>
  <c r="AU60" i="1" s="1"/>
  <c r="AQ7" i="1"/>
  <c r="E82" i="1" s="1"/>
  <c r="AM7" i="1"/>
  <c r="D82" i="1" s="1"/>
  <c r="AI7" i="1"/>
  <c r="C82" i="1" s="1"/>
  <c r="AH53" i="1"/>
  <c r="AH52" i="1"/>
  <c r="AH51" i="1"/>
  <c r="AH50" i="1"/>
  <c r="AH49" i="1"/>
  <c r="AH46" i="1"/>
  <c r="AH45" i="1"/>
  <c r="AH44" i="1"/>
  <c r="AH43" i="1"/>
  <c r="AH42" i="1"/>
  <c r="AK44" i="1" l="1"/>
  <c r="AK51" i="1" s="1"/>
  <c r="AV46" i="1"/>
  <c r="D83" i="1"/>
  <c r="D84" i="1"/>
  <c r="D85" i="1"/>
  <c r="D86" i="1"/>
  <c r="Q54" i="1"/>
  <c r="AI45" i="1"/>
  <c r="AI52" i="1" s="1"/>
  <c r="AI63" i="1" s="1"/>
  <c r="AJ43" i="1"/>
  <c r="AJ50" i="1" s="1"/>
  <c r="AJ61" i="1" s="1"/>
  <c r="AK45" i="1"/>
  <c r="AK52" i="1" s="1"/>
  <c r="AK63" i="1" s="1"/>
  <c r="AL44" i="1"/>
  <c r="AL51" i="1" s="1"/>
  <c r="AL62" i="1" s="1"/>
  <c r="AM45" i="1"/>
  <c r="AS42" i="1"/>
  <c r="AS49" i="1" s="1"/>
  <c r="AS60" i="1" s="1"/>
  <c r="AR43" i="1"/>
  <c r="AR50" i="1" s="1"/>
  <c r="AV43" i="1"/>
  <c r="AU44" i="1"/>
  <c r="AU51" i="1" s="1"/>
  <c r="AU62" i="1" s="1"/>
  <c r="AT45" i="1"/>
  <c r="AS46" i="1"/>
  <c r="G82" i="1"/>
  <c r="Q91" i="1" s="1"/>
  <c r="C84" i="1"/>
  <c r="E83" i="1"/>
  <c r="E86" i="1"/>
  <c r="AJ42" i="1"/>
  <c r="AJ49" i="1" s="1"/>
  <c r="AJ60" i="1" s="1"/>
  <c r="AM44" i="1"/>
  <c r="AU43" i="1"/>
  <c r="AU50" i="1" s="1"/>
  <c r="AU61" i="1" s="1"/>
  <c r="AS45" i="1"/>
  <c r="AS52" i="1" s="1"/>
  <c r="AS63" i="1" s="1"/>
  <c r="T55" i="1"/>
  <c r="V55" i="1" s="1"/>
  <c r="AI42" i="1"/>
  <c r="AI49" i="1" s="1"/>
  <c r="AI46" i="1"/>
  <c r="AI53" i="1" s="1"/>
  <c r="AI64" i="1" s="1"/>
  <c r="AJ44" i="1"/>
  <c r="AJ51" i="1" s="1"/>
  <c r="AJ62" i="1" s="1"/>
  <c r="AK42" i="1"/>
  <c r="AK49" i="1" s="1"/>
  <c r="AK60" i="1" s="1"/>
  <c r="AK46" i="1"/>
  <c r="AK53" i="1" s="1"/>
  <c r="AK64" i="1" s="1"/>
  <c r="AL45" i="1"/>
  <c r="AL52" i="1" s="1"/>
  <c r="AL63" i="1" s="1"/>
  <c r="AM42" i="1"/>
  <c r="AM46" i="1"/>
  <c r="AT42" i="1"/>
  <c r="AT49" i="1" s="1"/>
  <c r="AT60" i="1" s="1"/>
  <c r="AV44" i="1"/>
  <c r="AU45" i="1"/>
  <c r="AU52" i="1" s="1"/>
  <c r="AU63" i="1" s="1"/>
  <c r="C85" i="1"/>
  <c r="F86" i="1"/>
  <c r="Q95" i="1" s="1"/>
  <c r="Q53" i="1"/>
  <c r="AV42" i="1"/>
  <c r="T52" i="1"/>
  <c r="V52" i="1" s="1"/>
  <c r="S52" i="1"/>
  <c r="U52" i="1" s="1"/>
  <c r="T53" i="1"/>
  <c r="V53" i="1" s="1"/>
  <c r="S53" i="1"/>
  <c r="T54" i="1"/>
  <c r="V54" i="1" s="1"/>
  <c r="S54" i="1"/>
  <c r="U54" i="1" s="1"/>
  <c r="Q55" i="1"/>
  <c r="S55" i="1"/>
  <c r="U55" i="1" s="1"/>
  <c r="T56" i="1"/>
  <c r="V56" i="1" s="1"/>
  <c r="Q56" i="1"/>
  <c r="S56" i="1"/>
  <c r="AK43" i="1"/>
  <c r="AK50" i="1" s="1"/>
  <c r="AL42" i="1"/>
  <c r="AL49" i="1" s="1"/>
  <c r="AL60" i="1" s="1"/>
  <c r="AL46" i="1"/>
  <c r="AL53" i="1" s="1"/>
  <c r="AL64" i="1" s="1"/>
  <c r="AM43" i="1"/>
  <c r="AV45" i="1"/>
  <c r="G83" i="1"/>
  <c r="Q92" i="1" s="1"/>
  <c r="G84" i="1"/>
  <c r="G85" i="1"/>
  <c r="G86" i="1"/>
  <c r="AR61" i="1"/>
  <c r="AL61" i="1"/>
  <c r="AK61" i="1"/>
  <c r="AK62" i="1"/>
  <c r="AI61" i="1"/>
  <c r="AI60" i="1"/>
  <c r="Q94" i="1" l="1"/>
  <c r="Q63" i="1"/>
  <c r="O61" i="1"/>
  <c r="O63" i="1"/>
  <c r="U56" i="1"/>
  <c r="N60" i="1"/>
  <c r="U53" i="1"/>
  <c r="M61" i="1"/>
  <c r="Q93" i="1"/>
  <c r="M62" i="1"/>
  <c r="P59" i="1"/>
  <c r="Q60" i="1"/>
  <c r="Q62" i="1"/>
  <c r="M60" i="1"/>
  <c r="Q59" i="1"/>
  <c r="N93" i="1"/>
  <c r="AV51" i="1"/>
  <c r="N94" i="1"/>
  <c r="AV52" i="1"/>
  <c r="P60" i="1"/>
  <c r="AM51" i="1"/>
  <c r="P93" i="1"/>
  <c r="AM52" i="1"/>
  <c r="P94" i="1"/>
  <c r="Q61" i="1"/>
  <c r="AT63" i="1"/>
  <c r="AT52" i="1"/>
  <c r="N95" i="1"/>
  <c r="AV53" i="1"/>
  <c r="AM50" i="1"/>
  <c r="P92" i="1"/>
  <c r="M63" i="1"/>
  <c r="P61" i="1"/>
  <c r="N91" i="1"/>
  <c r="AV49" i="1"/>
  <c r="AM53" i="1"/>
  <c r="P95" i="1"/>
  <c r="P63" i="1"/>
  <c r="N92" i="1"/>
  <c r="AV50" i="1"/>
  <c r="O60" i="1"/>
  <c r="N61" i="1"/>
  <c r="N63" i="1"/>
  <c r="N62" i="1"/>
  <c r="M59" i="1"/>
  <c r="AM49" i="1"/>
  <c r="AM60" i="1" s="1"/>
  <c r="P91" i="1"/>
  <c r="P62" i="1"/>
  <c r="AS53" i="1"/>
  <c r="AS64" i="1" s="1"/>
  <c r="O62" i="1"/>
  <c r="O59" i="1"/>
  <c r="N59" i="1"/>
  <c r="C32" i="1"/>
  <c r="C31" i="1"/>
  <c r="C30" i="1"/>
  <c r="C29" i="1"/>
  <c r="M94" i="1" l="1"/>
  <c r="AV63" i="1"/>
  <c r="M95" i="1"/>
  <c r="AV64" i="1"/>
  <c r="AM62" i="1"/>
  <c r="O93" i="1"/>
  <c r="M92" i="1"/>
  <c r="AV61" i="1"/>
  <c r="AM64" i="1"/>
  <c r="O95" i="1"/>
  <c r="M93" i="1"/>
  <c r="AV62" i="1"/>
  <c r="AM61" i="1"/>
  <c r="O92" i="1"/>
  <c r="AV60" i="1"/>
  <c r="M91" i="1"/>
  <c r="AM63" i="1"/>
  <c r="O94" i="1"/>
  <c r="O91" i="1"/>
  <c r="F38" i="1"/>
  <c r="F37" i="1"/>
  <c r="F35" i="1"/>
  <c r="F34" i="1"/>
  <c r="D30" i="1"/>
  <c r="D31" i="1" l="1"/>
  <c r="D32" i="1"/>
  <c r="D29" i="1"/>
  <c r="F29" i="1" s="1"/>
  <c r="F31" i="1" l="1"/>
  <c r="F30" i="1"/>
  <c r="D36" i="1" s="1"/>
  <c r="H36" i="1" s="1"/>
  <c r="R51" i="1" s="1"/>
  <c r="B26" i="3" s="1"/>
  <c r="R52" i="1" l="1"/>
  <c r="R59" i="1" s="1"/>
  <c r="R54" i="1"/>
  <c r="R61" i="1" s="1"/>
  <c r="R56" i="1"/>
  <c r="R63" i="1" s="1"/>
  <c r="R55" i="1"/>
  <c r="R62" i="1" s="1"/>
  <c r="R53" i="1"/>
  <c r="R60" i="1" s="1"/>
  <c r="L47" i="1"/>
  <c r="R58" i="1"/>
  <c r="M86" i="1"/>
  <c r="I86" i="1"/>
  <c r="J85" i="1"/>
  <c r="K84" i="1"/>
  <c r="L83" i="1"/>
  <c r="K82" i="1"/>
  <c r="K86" i="1"/>
  <c r="L85" i="1"/>
  <c r="M84" i="1"/>
  <c r="I84" i="1"/>
  <c r="J83" i="1"/>
  <c r="M82" i="1"/>
  <c r="I82" i="1"/>
  <c r="J86" i="1"/>
  <c r="K85" i="1"/>
  <c r="L84" i="1"/>
  <c r="M83" i="1"/>
  <c r="I83" i="1"/>
  <c r="L82" i="1"/>
  <c r="L86" i="1"/>
  <c r="M85" i="1"/>
  <c r="I85" i="1"/>
  <c r="J84" i="1"/>
  <c r="K83" i="1"/>
  <c r="J82" i="1"/>
  <c r="F36" i="1"/>
  <c r="F39" i="1" s="1"/>
  <c r="AB31" i="1"/>
  <c r="AL31" i="1" s="1"/>
  <c r="AB30" i="1"/>
  <c r="AL30" i="1" s="1"/>
  <c r="AB29" i="1"/>
  <c r="AL29" i="1" s="1"/>
  <c r="AB28" i="1"/>
  <c r="AL28" i="1" s="1"/>
  <c r="AB27" i="1"/>
  <c r="W31" i="1"/>
  <c r="AK31" i="1" s="1"/>
  <c r="W30" i="1"/>
  <c r="AK30" i="1" s="1"/>
  <c r="W29" i="1"/>
  <c r="AK29" i="1" s="1"/>
  <c r="W28" i="1"/>
  <c r="AK28" i="1" s="1"/>
  <c r="W27" i="1"/>
  <c r="R31" i="1"/>
  <c r="AJ31" i="1" s="1"/>
  <c r="R30" i="1"/>
  <c r="AJ30" i="1" s="1"/>
  <c r="R29" i="1"/>
  <c r="AJ29" i="1" s="1"/>
  <c r="R28" i="1"/>
  <c r="AJ28" i="1" s="1"/>
  <c r="R27" i="1"/>
  <c r="M31" i="1"/>
  <c r="AI31" i="1" s="1"/>
  <c r="M30" i="1"/>
  <c r="AI30" i="1" s="1"/>
  <c r="M29" i="1"/>
  <c r="AI29" i="1" s="1"/>
  <c r="M28" i="1"/>
  <c r="AI28" i="1" s="1"/>
  <c r="M27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B25" i="1"/>
  <c r="W25" i="1"/>
  <c r="R25" i="1"/>
  <c r="M15" i="1"/>
  <c r="M25" i="1" s="1"/>
  <c r="Q26" i="1"/>
  <c r="P26" i="1"/>
  <c r="O26" i="1"/>
  <c r="N26" i="1"/>
  <c r="M26" i="1"/>
  <c r="L31" i="1"/>
  <c r="AH31" i="1" s="1"/>
  <c r="L30" i="1"/>
  <c r="AH30" i="1" s="1"/>
  <c r="L29" i="1"/>
  <c r="AH29" i="1" s="1"/>
  <c r="L28" i="1"/>
  <c r="AH28" i="1" s="1"/>
  <c r="L27" i="1"/>
  <c r="AH27" i="1" s="1"/>
  <c r="N17" i="1"/>
  <c r="AT48" i="1" l="1"/>
  <c r="AT41" i="1"/>
  <c r="AK48" i="1"/>
  <c r="AT59" i="1"/>
  <c r="AK59" i="1"/>
  <c r="AU59" i="1"/>
  <c r="AU48" i="1"/>
  <c r="AU41" i="1"/>
  <c r="AL59" i="1"/>
  <c r="AL48" i="1"/>
  <c r="AS48" i="1"/>
  <c r="AS41" i="1"/>
  <c r="AJ59" i="1"/>
  <c r="AJ48" i="1"/>
  <c r="AS59" i="1"/>
  <c r="AR59" i="1"/>
  <c r="AR48" i="1"/>
  <c r="AR41" i="1"/>
  <c r="AI59" i="1"/>
  <c r="AV59" i="1"/>
  <c r="AV48" i="1"/>
  <c r="AV41" i="1"/>
  <c r="AM59" i="1"/>
  <c r="AM48" i="1"/>
  <c r="T64" i="1"/>
  <c r="T58" i="1"/>
  <c r="R94" i="1"/>
  <c r="R92" i="1"/>
  <c r="R93" i="1"/>
  <c r="R91" i="1"/>
  <c r="R95" i="1"/>
  <c r="M45" i="1"/>
  <c r="AL27" i="1"/>
  <c r="N27" i="1"/>
  <c r="AM17" i="1"/>
  <c r="M42" i="1"/>
  <c r="AI27" i="1"/>
  <c r="M44" i="1"/>
  <c r="AK27" i="1"/>
  <c r="M43" i="1"/>
  <c r="AJ27" i="1"/>
  <c r="AM41" i="1"/>
  <c r="Q41" i="1"/>
  <c r="AK41" i="1"/>
  <c r="O41" i="1"/>
  <c r="AL41" i="1"/>
  <c r="P41" i="1"/>
  <c r="AI48" i="1"/>
  <c r="AI41" i="1"/>
  <c r="M41" i="1"/>
  <c r="AJ41" i="1"/>
  <c r="N41" i="1"/>
  <c r="C14" i="2"/>
  <c r="E14" i="2"/>
  <c r="G14" i="2"/>
  <c r="I14" i="2"/>
  <c r="X17" i="1"/>
  <c r="Y17" i="1"/>
  <c r="Z17" i="1"/>
  <c r="AA17" i="1"/>
  <c r="AF21" i="1"/>
  <c r="AE21" i="1"/>
  <c r="AD21" i="1"/>
  <c r="AC21" i="1"/>
  <c r="AA21" i="1"/>
  <c r="Z21" i="1"/>
  <c r="Y21" i="1"/>
  <c r="X21" i="1"/>
  <c r="V21" i="1"/>
  <c r="U21" i="1"/>
  <c r="T21" i="1"/>
  <c r="S21" i="1"/>
  <c r="Q21" i="1"/>
  <c r="P21" i="1"/>
  <c r="O21" i="1"/>
  <c r="N21" i="1"/>
  <c r="L21" i="1"/>
  <c r="AH21" i="1" s="1"/>
  <c r="AF20" i="1"/>
  <c r="AE20" i="1"/>
  <c r="AD20" i="1"/>
  <c r="AC20" i="1"/>
  <c r="AA20" i="1"/>
  <c r="Z20" i="1"/>
  <c r="Y20" i="1"/>
  <c r="X20" i="1"/>
  <c r="V20" i="1"/>
  <c r="U20" i="1"/>
  <c r="T20" i="1"/>
  <c r="S20" i="1"/>
  <c r="Q20" i="1"/>
  <c r="P20" i="1"/>
  <c r="O20" i="1"/>
  <c r="N20" i="1"/>
  <c r="L20" i="1"/>
  <c r="AH20" i="1" s="1"/>
  <c r="AF19" i="1"/>
  <c r="AE19" i="1"/>
  <c r="AD19" i="1"/>
  <c r="AC19" i="1"/>
  <c r="AA19" i="1"/>
  <c r="Z19" i="1"/>
  <c r="Y19" i="1"/>
  <c r="X19" i="1"/>
  <c r="V19" i="1"/>
  <c r="U19" i="1"/>
  <c r="T19" i="1"/>
  <c r="S19" i="1"/>
  <c r="Q19" i="1"/>
  <c r="P19" i="1"/>
  <c r="O19" i="1"/>
  <c r="N19" i="1"/>
  <c r="L19" i="1"/>
  <c r="AH19" i="1" s="1"/>
  <c r="AF18" i="1"/>
  <c r="AE18" i="1"/>
  <c r="AD18" i="1"/>
  <c r="AC18" i="1"/>
  <c r="AA18" i="1"/>
  <c r="Z18" i="1"/>
  <c r="Y18" i="1"/>
  <c r="X18" i="1"/>
  <c r="V18" i="1"/>
  <c r="U18" i="1"/>
  <c r="T18" i="1"/>
  <c r="S18" i="1"/>
  <c r="Q18" i="1"/>
  <c r="P18" i="1"/>
  <c r="O18" i="1"/>
  <c r="N18" i="1"/>
  <c r="L18" i="1"/>
  <c r="AH18" i="1" s="1"/>
  <c r="AD17" i="1"/>
  <c r="AE17" i="1"/>
  <c r="AF17" i="1"/>
  <c r="AC17" i="1"/>
  <c r="T17" i="1"/>
  <c r="U17" i="1"/>
  <c r="V17" i="1"/>
  <c r="S17" i="1"/>
  <c r="O17" i="1"/>
  <c r="P17" i="1"/>
  <c r="Q17" i="1"/>
  <c r="L17" i="1"/>
  <c r="AH17" i="1" s="1"/>
  <c r="B6" i="2"/>
  <c r="B16" i="2" s="1"/>
  <c r="B7" i="2"/>
  <c r="B17" i="2" s="1"/>
  <c r="B8" i="2"/>
  <c r="B18" i="2" s="1"/>
  <c r="B9" i="2"/>
  <c r="B19" i="2" s="1"/>
  <c r="B5" i="2"/>
  <c r="B15" i="2" s="1"/>
  <c r="M47" i="1" l="1"/>
  <c r="M46" i="1"/>
  <c r="Q27" i="1"/>
  <c r="AY17" i="1"/>
  <c r="AF27" i="1"/>
  <c r="BB17" i="1"/>
  <c r="S28" i="1"/>
  <c r="AN28" i="1" s="1"/>
  <c r="AN18" i="1"/>
  <c r="AC28" i="1"/>
  <c r="AP28" i="1" s="1"/>
  <c r="AP18" i="1"/>
  <c r="Q29" i="1"/>
  <c r="AY29" i="1" s="1"/>
  <c r="AY19" i="1"/>
  <c r="AF29" i="1"/>
  <c r="BB29" i="1" s="1"/>
  <c r="BB19" i="1"/>
  <c r="P30" i="1"/>
  <c r="AU30" i="1" s="1"/>
  <c r="AU20" i="1"/>
  <c r="Z30" i="1"/>
  <c r="AW30" i="1" s="1"/>
  <c r="AW20" i="1"/>
  <c r="T31" i="1"/>
  <c r="AR31" i="1" s="1"/>
  <c r="AR21" i="1"/>
  <c r="Z27" i="1"/>
  <c r="AW17" i="1"/>
  <c r="P27" i="1"/>
  <c r="AU17" i="1"/>
  <c r="U27" i="1"/>
  <c r="AV17" i="1"/>
  <c r="AE27" i="1"/>
  <c r="AX17" i="1"/>
  <c r="O28" i="1"/>
  <c r="AQ28" i="1" s="1"/>
  <c r="AQ18" i="1"/>
  <c r="T28" i="1"/>
  <c r="AR28" i="1" s="1"/>
  <c r="AR18" i="1"/>
  <c r="Y28" i="1"/>
  <c r="AS28" i="1" s="1"/>
  <c r="AS18" i="1"/>
  <c r="AD28" i="1"/>
  <c r="AT28" i="1" s="1"/>
  <c r="AT18" i="1"/>
  <c r="N29" i="1"/>
  <c r="AM29" i="1" s="1"/>
  <c r="AM19" i="1"/>
  <c r="S29" i="1"/>
  <c r="AN29" i="1" s="1"/>
  <c r="AN19" i="1"/>
  <c r="X29" i="1"/>
  <c r="AO29" i="1" s="1"/>
  <c r="AO19" i="1"/>
  <c r="AC29" i="1"/>
  <c r="AP29" i="1" s="1"/>
  <c r="AP19" i="1"/>
  <c r="Q30" i="1"/>
  <c r="AY30" i="1" s="1"/>
  <c r="AY20" i="1"/>
  <c r="V30" i="1"/>
  <c r="AZ30" i="1" s="1"/>
  <c r="AZ20" i="1"/>
  <c r="AA30" i="1"/>
  <c r="BA30" i="1" s="1"/>
  <c r="BA20" i="1"/>
  <c r="AF30" i="1"/>
  <c r="BB30" i="1" s="1"/>
  <c r="BB20" i="1"/>
  <c r="P31" i="1"/>
  <c r="AU31" i="1" s="1"/>
  <c r="AU21" i="1"/>
  <c r="U31" i="1"/>
  <c r="AV31" i="1" s="1"/>
  <c r="AV21" i="1"/>
  <c r="Z31" i="1"/>
  <c r="AW31" i="1" s="1"/>
  <c r="AW21" i="1"/>
  <c r="AE31" i="1"/>
  <c r="AX31" i="1" s="1"/>
  <c r="AX21" i="1"/>
  <c r="Y27" i="1"/>
  <c r="AS17" i="1"/>
  <c r="N42" i="1"/>
  <c r="AM27" i="1"/>
  <c r="V27" i="1"/>
  <c r="AZ17" i="1"/>
  <c r="N28" i="1"/>
  <c r="AM28" i="1" s="1"/>
  <c r="AM18" i="1"/>
  <c r="X28" i="1"/>
  <c r="AO28" i="1" s="1"/>
  <c r="AO18" i="1"/>
  <c r="AA29" i="1"/>
  <c r="BA29" i="1" s="1"/>
  <c r="BA19" i="1"/>
  <c r="Y31" i="1"/>
  <c r="AS31" i="1" s="1"/>
  <c r="AS21" i="1"/>
  <c r="O27" i="1"/>
  <c r="AQ17" i="1"/>
  <c r="T27" i="1"/>
  <c r="AR17" i="1"/>
  <c r="AD27" i="1"/>
  <c r="AT17" i="1"/>
  <c r="P28" i="1"/>
  <c r="AU28" i="1" s="1"/>
  <c r="AU18" i="1"/>
  <c r="U28" i="1"/>
  <c r="AV28" i="1" s="1"/>
  <c r="AV18" i="1"/>
  <c r="Z28" i="1"/>
  <c r="AW28" i="1" s="1"/>
  <c r="AW18" i="1"/>
  <c r="AE28" i="1"/>
  <c r="AX28" i="1" s="1"/>
  <c r="AX18" i="1"/>
  <c r="O29" i="1"/>
  <c r="AQ29" i="1" s="1"/>
  <c r="AQ19" i="1"/>
  <c r="T29" i="1"/>
  <c r="AR29" i="1" s="1"/>
  <c r="AR19" i="1"/>
  <c r="Y29" i="1"/>
  <c r="AS29" i="1" s="1"/>
  <c r="AS19" i="1"/>
  <c r="AD29" i="1"/>
  <c r="AT29" i="1" s="1"/>
  <c r="AT19" i="1"/>
  <c r="N30" i="1"/>
  <c r="AM30" i="1" s="1"/>
  <c r="AM20" i="1"/>
  <c r="S30" i="1"/>
  <c r="AN30" i="1" s="1"/>
  <c r="AN20" i="1"/>
  <c r="X30" i="1"/>
  <c r="AO30" i="1" s="1"/>
  <c r="AO20" i="1"/>
  <c r="AC30" i="1"/>
  <c r="AP30" i="1" s="1"/>
  <c r="AP20" i="1"/>
  <c r="Q31" i="1"/>
  <c r="AY31" i="1" s="1"/>
  <c r="AY21" i="1"/>
  <c r="V31" i="1"/>
  <c r="AZ31" i="1" s="1"/>
  <c r="AZ21" i="1"/>
  <c r="AA31" i="1"/>
  <c r="BA31" i="1" s="1"/>
  <c r="BA21" i="1"/>
  <c r="AF31" i="1"/>
  <c r="BB31" i="1" s="1"/>
  <c r="BB21" i="1"/>
  <c r="X27" i="1"/>
  <c r="AO17" i="1"/>
  <c r="V29" i="1"/>
  <c r="AZ29" i="1" s="1"/>
  <c r="AZ19" i="1"/>
  <c r="U30" i="1"/>
  <c r="AV30" i="1" s="1"/>
  <c r="AV20" i="1"/>
  <c r="AE30" i="1"/>
  <c r="AX30" i="1" s="1"/>
  <c r="AX20" i="1"/>
  <c r="O31" i="1"/>
  <c r="AQ31" i="1" s="1"/>
  <c r="AQ21" i="1"/>
  <c r="AD31" i="1"/>
  <c r="AT31" i="1" s="1"/>
  <c r="AT21" i="1"/>
  <c r="S27" i="1"/>
  <c r="AN17" i="1"/>
  <c r="AC27" i="1"/>
  <c r="AP17" i="1"/>
  <c r="Q28" i="1"/>
  <c r="AY28" i="1" s="1"/>
  <c r="AY18" i="1"/>
  <c r="V28" i="1"/>
  <c r="AZ28" i="1" s="1"/>
  <c r="AZ18" i="1"/>
  <c r="AA28" i="1"/>
  <c r="BA28" i="1" s="1"/>
  <c r="BA18" i="1"/>
  <c r="AF28" i="1"/>
  <c r="BB28" i="1" s="1"/>
  <c r="BB18" i="1"/>
  <c r="P29" i="1"/>
  <c r="AU29" i="1" s="1"/>
  <c r="AU19" i="1"/>
  <c r="U29" i="1"/>
  <c r="AV29" i="1" s="1"/>
  <c r="AV19" i="1"/>
  <c r="Z29" i="1"/>
  <c r="AW29" i="1" s="1"/>
  <c r="AW19" i="1"/>
  <c r="AE29" i="1"/>
  <c r="AX29" i="1" s="1"/>
  <c r="AX19" i="1"/>
  <c r="O30" i="1"/>
  <c r="AQ30" i="1" s="1"/>
  <c r="AQ20" i="1"/>
  <c r="T30" i="1"/>
  <c r="AR30" i="1" s="1"/>
  <c r="AR20" i="1"/>
  <c r="Y30" i="1"/>
  <c r="AS30" i="1" s="1"/>
  <c r="AS20" i="1"/>
  <c r="AD30" i="1"/>
  <c r="AT30" i="1" s="1"/>
  <c r="AT20" i="1"/>
  <c r="N31" i="1"/>
  <c r="AM31" i="1" s="1"/>
  <c r="AM21" i="1"/>
  <c r="S31" i="1"/>
  <c r="AN31" i="1" s="1"/>
  <c r="AN21" i="1"/>
  <c r="X31" i="1"/>
  <c r="AO31" i="1" s="1"/>
  <c r="AO21" i="1"/>
  <c r="AC31" i="1"/>
  <c r="AP31" i="1" s="1"/>
  <c r="AP21" i="1"/>
  <c r="AA27" i="1"/>
  <c r="BA17" i="1"/>
  <c r="Q44" i="1" l="1"/>
  <c r="BA27" i="1"/>
  <c r="N43" i="1"/>
  <c r="AN27" i="1"/>
  <c r="N44" i="1"/>
  <c r="AO27" i="1"/>
  <c r="O43" i="1"/>
  <c r="AR27" i="1"/>
  <c r="Q43" i="1"/>
  <c r="AZ27" i="1"/>
  <c r="O44" i="1"/>
  <c r="AS27" i="1"/>
  <c r="P43" i="1"/>
  <c r="AV27" i="1"/>
  <c r="P44" i="1"/>
  <c r="AW27" i="1"/>
  <c r="Q45" i="1"/>
  <c r="BB27" i="1"/>
  <c r="N45" i="1"/>
  <c r="AP27" i="1"/>
  <c r="O45" i="1"/>
  <c r="AT27" i="1"/>
  <c r="O42" i="1"/>
  <c r="AQ27" i="1"/>
  <c r="P45" i="1"/>
  <c r="AX27" i="1"/>
  <c r="P42" i="1"/>
  <c r="AU27" i="1"/>
  <c r="Q42" i="1"/>
  <c r="AY27" i="1"/>
  <c r="P47" i="1" l="1"/>
  <c r="O47" i="1"/>
  <c r="O46" i="1"/>
  <c r="N46" i="1"/>
  <c r="P46" i="1"/>
  <c r="Q46" i="1"/>
  <c r="N47" i="1"/>
  <c r="Q47" i="1"/>
</calcChain>
</file>

<file path=xl/sharedStrings.xml><?xml version="1.0" encoding="utf-8"?>
<sst xmlns="http://schemas.openxmlformats.org/spreadsheetml/2006/main" count="205" uniqueCount="88">
  <si>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</si>
  <si>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</si>
  <si>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</si>
  <si>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</si>
  <si>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</si>
  <si>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</si>
  <si>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</si>
  <si>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</si>
  <si>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</si>
  <si>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</si>
  <si>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</si>
  <si>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</si>
  <si>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</si>
  <si>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</si>
  <si>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</si>
  <si>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</si>
  <si>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</si>
  <si>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</si>
  <si>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</si>
  <si>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</si>
  <si>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</si>
  <si>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</si>
  <si>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</si>
  <si>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</si>
  <si>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4.9989318521683403E-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</si>
  <si>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100%. Minimum values highlighted.</t>
    </r>
  </si>
  <si>
    <t>Data &amp; Pivot Tables</t>
  </si>
  <si>
    <t>in %</t>
  </si>
  <si>
    <t>index</t>
  </si>
  <si>
    <t>Choose company 1</t>
  </si>
  <si>
    <t xml:space="preserve">Choose company 2 </t>
  </si>
  <si>
    <t>rank</t>
  </si>
  <si>
    <t>not chosen</t>
  </si>
  <si>
    <t>new list</t>
  </si>
  <si>
    <t>Metric</t>
  </si>
  <si>
    <t>Company 1</t>
  </si>
  <si>
    <t>Company 2</t>
  </si>
  <si>
    <t>Title</t>
  </si>
  <si>
    <t>Power &amp; fuel</t>
  </si>
  <si>
    <t>indexed values (2011=100)</t>
  </si>
  <si>
    <t>in % of total cost</t>
  </si>
  <si>
    <t>Company2 ok</t>
  </si>
  <si>
    <t>Comp 2 list</t>
  </si>
  <si>
    <t>Max Values</t>
  </si>
  <si>
    <t>Names</t>
  </si>
  <si>
    <t>Medal plaza metric</t>
  </si>
  <si>
    <t>Min Values</t>
  </si>
  <si>
    <t>ai</t>
  </si>
  <si>
    <t>al</t>
  </si>
  <si>
    <t>am</t>
  </si>
  <si>
    <t>ap</t>
  </si>
  <si>
    <t>aq</t>
  </si>
  <si>
    <t>at</t>
  </si>
  <si>
    <t>au</t>
  </si>
  <si>
    <t>ax</t>
  </si>
  <si>
    <t>ay</t>
  </si>
  <si>
    <t>bb</t>
  </si>
  <si>
    <t>Min - company</t>
  </si>
  <si>
    <t>max - company</t>
  </si>
  <si>
    <t>comp 1 - metric</t>
  </si>
  <si>
    <t>comp 2 - metric</t>
  </si>
  <si>
    <t>min - metric</t>
  </si>
  <si>
    <t>max - metric</t>
  </si>
  <si>
    <t>variable</t>
  </si>
  <si>
    <t>year</t>
  </si>
  <si>
    <t>AQ48</t>
  </si>
  <si>
    <t>AH48</t>
  </si>
  <si>
    <t>AQ41</t>
  </si>
  <si>
    <t>AH41</t>
  </si>
  <si>
    <t>AH6</t>
  </si>
  <si>
    <t>CHOOSE FORMULA</t>
  </si>
  <si>
    <t>comp1 - metric</t>
  </si>
  <si>
    <t>comp2 - metric</t>
  </si>
  <si>
    <t>min</t>
  </si>
  <si>
    <t>max</t>
  </si>
  <si>
    <t>Choose the year</t>
  </si>
  <si>
    <t>x</t>
  </si>
  <si>
    <t>y</t>
  </si>
  <si>
    <t>inst A</t>
  </si>
  <si>
    <t>inst B</t>
  </si>
  <si>
    <t>min label</t>
  </si>
  <si>
    <t>max label</t>
  </si>
  <si>
    <t xml:space="preserve">Ambuja </t>
  </si>
  <si>
    <t xml:space="preserve">JK Lakshmi </t>
  </si>
  <si>
    <t xml:space="preserve">Ultratech </t>
  </si>
  <si>
    <t>Power&amp; Fuel</t>
  </si>
  <si>
    <t>Yearly Performance all companies - 2011 to 2015</t>
  </si>
  <si>
    <t>Choose two companies to compare, one variable and a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</si>
</sst>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7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4" borderId="0" xfId="0" applyFont="1" applyFill="1"/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0" fontId="4" fillId="0" borderId="0" xfId="0" applyFont="1" applyAlignment="1">
      <alignment horizontal="right"/>
    </xf>
    <xf numFmtId="9" fontId="4" fillId="0" borderId="0" xfId="1" applyFont="1"/>
    <xf numFmtId="0" fontId="5" fillId="0" borderId="0" xfId="0" applyNumberFormat="1" applyFont="1"/>
    <xf numFmtId="0" fontId="5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5" borderId="2" xfId="0" applyFont="1" applyFill="1" applyBorder="1"/>
    <xf numFmtId="0" fontId="4" fillId="0" borderId="2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3" xfId="0" applyFont="1" applyBorder="1"/>
    <xf numFmtId="0" fontId="4" fillId="5" borderId="3" xfId="0" applyFont="1" applyFill="1" applyBorder="1"/>
    <xf numFmtId="0" fontId="4" fillId="0" borderId="0" xfId="0" quotePrefix="1" applyFont="1"/>
    <xf numFmtId="0" fontId="5" fillId="5" borderId="0" xfId="0" applyFont="1" applyFill="1"/>
    <xf numFmtId="0" fontId="5" fillId="5" borderId="4" xfId="0" applyFont="1" applyFill="1" applyBorder="1"/>
    <xf numFmtId="1" fontId="5" fillId="0" borderId="0" xfId="0" applyNumberFormat="1" applyFont="1"/>
    <xf numFmtId="0" fontId="0" fillId="6" borderId="0" xfId="0" applyFill="1"/>
    <xf numFmtId="0" fontId="7" fillId="6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1" fontId="0" fillId="0" borderId="0" xfId="0" applyNumberFormat="1"/>
    <xf numFmtId="9" fontId="0" fillId="0" borderId="0" xfId="0" applyNumberFormat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quotePrefix="1"/>
    <xf numFmtId="0" fontId="6" fillId="0" borderId="0" xfId="0" applyFont="1"/>
    <xf numFmtId="0" fontId="0" fillId="0" borderId="0" xfId="0" applyAlignment="1">
      <alignment horizontal="right"/>
    </xf>
    <xf numFmtId="0" fontId="13" fillId="0" borderId="0" xfId="0" applyFont="1"/>
    <xf numFmtId="0" fontId="4" fillId="0" borderId="0" xfId="0" applyFont="1" applyFill="1" applyBorder="1" applyAlignment="1">
      <alignment horizontal="right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4" fillId="0" borderId="0" xfId="0" applyNumberFormat="1" applyFont="1"/>
    <xf numFmtId="0" fontId="4" fillId="0" borderId="5" xfId="0" applyFont="1" applyBorder="1"/>
    <xf numFmtId="0" fontId="4" fillId="0" borderId="6" xfId="0" applyFont="1" applyBorder="1"/>
    <xf numFmtId="2" fontId="4" fillId="0" borderId="7" xfId="0" applyNumberFormat="1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4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0" fontId="0" fillId="6" borderId="0" xfId="0" applyFill="1" applyBorder="1"/>
    <xf numFmtId="0" fontId="14" fillId="3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93"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i val="0"/>
        <color theme="5"/>
      </font>
      <fill>
        <patternFill patternType="none">
          <bgColor auto="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6"/>
      </font>
      <fill>
        <patternFill patternType="none">
          <bgColor auto="1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7"/>
      </font>
      <fill>
        <patternFill patternType="none">
          <bgColor auto="1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32119422572176E-2"/>
          <c:y val="0.16295561820204574"/>
          <c:w val="0.90426474780540078"/>
          <c:h val="0.7359428836827494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Pivot'!$L$42</c:f>
              <c:strCache>
                <c:ptCount val="1"/>
                <c:pt idx="0">
                  <c:v>ACC Ltd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cat>
            <c:numRef>
              <c:f>'Data &amp; Pivot'!$M$41:$Q$41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Pivot'!$M$42:$Q$42</c:f>
              <c:numCache>
                <c:formatCode>0</c:formatCode>
                <c:ptCount val="5"/>
                <c:pt idx="0">
                  <c:v>100</c:v>
                </c:pt>
                <c:pt idx="1">
                  <c:v>91.304347826086953</c:v>
                </c:pt>
                <c:pt idx="2">
                  <c:v>91.304347826086953</c:v>
                </c:pt>
                <c:pt idx="3">
                  <c:v>91.304347826086953</c:v>
                </c:pt>
                <c:pt idx="4">
                  <c:v>86.956521739130437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&amp; Pivot'!$L$43</c:f>
              <c:strCache>
                <c:ptCount val="1"/>
                <c:pt idx="0">
                  <c:v>Ambuja Cement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cat>
            <c:numRef>
              <c:f>'Data &amp; Pivot'!$M$41:$Q$41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Pivot'!$M$43:$Q$43</c:f>
              <c:numCache>
                <c:formatCode>0</c:formatCode>
                <c:ptCount val="5"/>
                <c:pt idx="0">
                  <c:v>100</c:v>
                </c:pt>
                <c:pt idx="1">
                  <c:v>104.34782608695652</c:v>
                </c:pt>
                <c:pt idx="2">
                  <c:v>95.652173913043484</c:v>
                </c:pt>
                <c:pt idx="3">
                  <c:v>100</c:v>
                </c:pt>
                <c:pt idx="4">
                  <c:v>95.652173913043484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&amp; Pivot'!$L$44</c:f>
              <c:strCache>
                <c:ptCount val="1"/>
                <c:pt idx="0">
                  <c:v>JK Lakshmi Cement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cat>
            <c:numRef>
              <c:f>'Data &amp; Pivot'!$M$41:$Q$41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Pivot'!$M$44:$Q$44</c:f>
              <c:numCache>
                <c:formatCode>0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66.666666666666657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&amp; Pivot'!$L$45</c:f>
              <c:strCache>
                <c:ptCount val="1"/>
                <c:pt idx="0">
                  <c:v>Ultratech Cement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cat>
            <c:numRef>
              <c:f>'Data &amp; Pivot'!$M$41:$Q$41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Pivot'!$M$45:$Q$45</c:f>
              <c:numCache>
                <c:formatCode>0</c:formatCode>
                <c:ptCount val="5"/>
                <c:pt idx="0">
                  <c:v>100</c:v>
                </c:pt>
                <c:pt idx="1">
                  <c:v>104.34782608695652</c:v>
                </c:pt>
                <c:pt idx="2">
                  <c:v>91.304347826086953</c:v>
                </c:pt>
                <c:pt idx="3">
                  <c:v>86.956521739130437</c:v>
                </c:pt>
                <c:pt idx="4">
                  <c:v>91.304347826086953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&amp; Pivot'!$L$46</c:f>
              <c:strCache>
                <c:ptCount val="1"/>
                <c:pt idx="0">
                  <c:v>Ultratech Cement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'Data &amp; Pivot'!$M$41:$Q$41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Pivot'!$M$46:$Q$46</c:f>
              <c:numCache>
                <c:formatCode>0</c:formatCode>
                <c:ptCount val="5"/>
                <c:pt idx="0">
                  <c:v>100</c:v>
                </c:pt>
                <c:pt idx="1">
                  <c:v>104.34782608695652</c:v>
                </c:pt>
                <c:pt idx="2">
                  <c:v>91.304347826086953</c:v>
                </c:pt>
                <c:pt idx="3">
                  <c:v>86.956521739130437</c:v>
                </c:pt>
                <c:pt idx="4">
                  <c:v>91.304347826086953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&amp; Pivot'!$L$47</c:f>
              <c:strCache>
                <c:ptCount val="1"/>
                <c:pt idx="0">
                  <c:v>Ambuja Cement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'Data &amp; Pivot'!$M$41:$Q$41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Pivot'!$M$47:$Q$47</c:f>
              <c:numCache>
                <c:formatCode>0</c:formatCode>
                <c:ptCount val="5"/>
                <c:pt idx="0">
                  <c:v>100</c:v>
                </c:pt>
                <c:pt idx="1">
                  <c:v>104.34782608695652</c:v>
                </c:pt>
                <c:pt idx="2">
                  <c:v>95.652173913043484</c:v>
                </c:pt>
                <c:pt idx="3">
                  <c:v>100</c:v>
                </c:pt>
                <c:pt idx="4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154120"/>
        <c:axId val="561158432"/>
      </c:lineChart>
      <c:catAx>
        <c:axId val="56115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1158432"/>
        <c:crosses val="autoZero"/>
        <c:auto val="1"/>
        <c:lblAlgn val="ctr"/>
        <c:lblOffset val="100"/>
        <c:noMultiLvlLbl val="0"/>
      </c:catAx>
      <c:valAx>
        <c:axId val="561158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115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658841802078111"/>
          <c:y val="3.292181069958848E-2"/>
          <c:w val="0.66432628505706448"/>
          <c:h val="9.9220375230873917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84824624194694E-2"/>
          <c:y val="6.5081364829396434E-3"/>
          <c:w val="0.88618118189771733"/>
          <c:h val="0.9934918635170602"/>
        </c:manualLayout>
      </c:layout>
      <c:scatterChart>
        <c:scatterStyle val="smoothMarker"/>
        <c:varyColors val="0"/>
        <c:ser>
          <c:idx val="0"/>
          <c:order val="0"/>
          <c:tx>
            <c:v>label min max</c:v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06004334203987"/>
                  <c:y val="0.12200944881889764"/>
                </c:manualLayout>
              </c:layout>
              <c:tx>
                <c:rich>
                  <a:bodyPr/>
                  <a:lstStyle/>
                  <a:p>
                    <a:fld id="{52299065-A61A-42A5-8FF4-02172EF21415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3364955886538274E-2"/>
                  <c:y val="0.12200944881889764"/>
                </c:manualLayout>
              </c:layout>
              <c:tx>
                <c:rich>
                  <a:bodyPr/>
                  <a:lstStyle/>
                  <a:p>
                    <a:fld id="{BBC0D060-77CC-4B5D-B0D2-6D06924574E8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'Data &amp; Pivot'!$U$52:$V$52</c15:f>
                <c15:dlblRangeCache>
                  <c:ptCount val="2"/>
                  <c:pt idx="0">
                    <c:v>Ultratech </c:v>
                  </c:pt>
                  <c:pt idx="1">
                    <c:v>Ambuja </c:v>
                  </c:pt>
                </c15:dlblRangeCache>
              </c15:datalabelsRange>
            </c:ext>
          </c:extLst>
        </c:ser>
        <c:ser>
          <c:idx val="1"/>
          <c:order val="1"/>
          <c:tx>
            <c:v>bedrag min max</c:v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77605779153766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1C2600D9-0788-4654-8A06-CF3E2547CC36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76801694968851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92830142-0C6B-4238-99D2-4EA1A5CB1A0E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Pivot'!$S$52:$T$52</c15:f>
                <c15:dlblRangeCache>
                  <c:ptCount val="2"/>
                  <c:pt idx="0">
                    <c:v>19</c:v>
                  </c:pt>
                  <c:pt idx="1">
                    <c:v>29</c:v>
                  </c:pt>
                </c15:dlblRangeCache>
              </c15:datalabelsRange>
            </c:ext>
          </c:extLst>
        </c:ser>
        <c:ser>
          <c:idx val="2"/>
          <c:order val="2"/>
          <c:tx>
            <c:v>label gekozen instellingen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4301856335754636E-2"/>
                  <c:y val="-0.386711286089238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EEF00B8-575F-4A49-9D88-F45F0723406F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nl-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0148623062984"/>
                  <c:y val="-0.23325721784776904"/>
                </c:manualLayout>
              </c:layout>
              <c:tx>
                <c:rich>
                  <a:bodyPr/>
                  <a:lstStyle/>
                  <a:p>
                    <a:fld id="{0687A5D2-3742-4BD3-9044-0EE69A292EFE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Pivot'!$Q$59:$R$59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Pivot'!$Q$58:$R$58</c15:f>
                <c15:dlblRangeCache>
                  <c:ptCount val="2"/>
                  <c:pt idx="0">
                    <c:v>Ultratech</c:v>
                  </c:pt>
                  <c:pt idx="1">
                    <c:v>Ambuja</c:v>
                  </c:pt>
                </c15:dlblRangeCache>
              </c15:datalabelsRange>
            </c:ext>
          </c:extLst>
        </c:ser>
        <c:ser>
          <c:idx val="3"/>
          <c:order val="3"/>
          <c:tx>
            <c:v>bedrag gekozen instellingen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9.1960703054533049E-2"/>
                  <c:y val="-0.26468635170603677"/>
                </c:manualLayout>
              </c:layout>
              <c:tx>
                <c:rich>
                  <a:bodyPr/>
                  <a:lstStyle/>
                  <a:p>
                    <a:fld id="{E36914C4-9728-492A-9BEC-2861189CC607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8.8732213558051012E-2"/>
                  <c:y val="-9.9123458624275795E-2"/>
                </c:manualLayout>
              </c:layout>
              <c:tx>
                <c:rich>
                  <a:bodyPr/>
                  <a:lstStyle/>
                  <a:p>
                    <a:fld id="{543EC313-EB6C-45B9-B716-079197ECEECA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&amp; Pivot'!$Q$59:$R$59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Pivot'!$Q$52:$R$52</c15:f>
                <c15:dlblRangeCache>
                  <c:ptCount val="2"/>
                  <c:pt idx="0">
                    <c:v>19</c:v>
                  </c:pt>
                  <c:pt idx="1">
                    <c:v>29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380368"/>
        <c:axId val="785381936"/>
        <c:extLst/>
      </c:scatterChart>
      <c:valAx>
        <c:axId val="785380368"/>
        <c:scaling>
          <c:orientation val="minMax"/>
          <c:max val="1"/>
          <c:min val="0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85381936"/>
        <c:crosses val="autoZero"/>
        <c:crossBetween val="midCat"/>
      </c:valAx>
      <c:valAx>
        <c:axId val="785381936"/>
        <c:scaling>
          <c:orientation val="minMax"/>
          <c:max val="1.5"/>
          <c:min val="0.5"/>
        </c:scaling>
        <c:delete val="0"/>
        <c:axPos val="l"/>
        <c:numFmt formatCode="0.0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8538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84824624194694E-2"/>
          <c:y val="6.5081364829396434E-3"/>
          <c:w val="0.88618118189771733"/>
          <c:h val="0.9934918635170602"/>
        </c:manualLayout>
      </c:layout>
      <c:scatterChart>
        <c:scatterStyle val="smoothMarker"/>
        <c:varyColors val="0"/>
        <c:ser>
          <c:idx val="0"/>
          <c:order val="0"/>
          <c:tx>
            <c:v>label min max</c:v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06004334203987"/>
                  <c:y val="0.12200944881889764"/>
                </c:manualLayout>
              </c:layout>
              <c:tx>
                <c:rich>
                  <a:bodyPr/>
                  <a:lstStyle/>
                  <a:p>
                    <a:fld id="{CD1489FC-5E92-4C11-9473-E7B7BB35FE4D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3364955886538274E-2"/>
                  <c:y val="0.12200944881889764"/>
                </c:manualLayout>
              </c:layout>
              <c:tx>
                <c:rich>
                  <a:bodyPr/>
                  <a:lstStyle/>
                  <a:p>
                    <a:fld id="{F70BAEF7-3572-4661-84CA-31A42570B775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'Data &amp; Pivot'!$U$53:$V$53</c15:f>
                <c15:dlblRangeCache>
                  <c:ptCount val="2"/>
                  <c:pt idx="0">
                    <c:v>ACC Ltd</c:v>
                  </c:pt>
                  <c:pt idx="1">
                    <c:v>JK Lakshmi </c:v>
                  </c:pt>
                </c15:dlblRangeCache>
              </c15:datalabelsRange>
            </c:ext>
          </c:extLst>
        </c:ser>
        <c:ser>
          <c:idx val="1"/>
          <c:order val="1"/>
          <c:tx>
            <c:v>bedrag min max</c:v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77605779153766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FBD90C4F-2F9F-467F-8A93-5FE50F00A982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76801694968851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70BAA5AC-BF50-4E0B-B0EA-EB2B6C1F01FA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Pivot'!$S$53:$T$53</c15:f>
                <c15:dlblRangeCache>
                  <c:ptCount val="2"/>
                  <c:pt idx="0">
                    <c:v>21</c:v>
                  </c:pt>
                  <c:pt idx="1">
                    <c:v>24</c:v>
                  </c:pt>
                </c15:dlblRangeCache>
              </c15:datalabelsRange>
            </c:ext>
          </c:extLst>
        </c:ser>
        <c:ser>
          <c:idx val="2"/>
          <c:order val="2"/>
          <c:tx>
            <c:v>label gekozen instellingen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684862425904641E-2"/>
                  <c:y val="-0.399660542432195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B9A595-802C-4668-90C6-D1B35C7F4367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nl-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8.6505057654310061E-2"/>
                  <c:y val="-0.18881306503353748"/>
                </c:manualLayout>
              </c:layout>
              <c:tx>
                <c:rich>
                  <a:bodyPr/>
                  <a:lstStyle/>
                  <a:p>
                    <a:fld id="{9EA8E7A1-7DAE-41D1-9C89-C5214BFAE458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Pivot'!$Q$60:$R$60</c:f>
              <c:numCache>
                <c:formatCode>0.00</c:formatCode>
                <c:ptCount val="2"/>
                <c:pt idx="0">
                  <c:v>0.33333333333333331</c:v>
                </c:pt>
                <c:pt idx="1">
                  <c:v>0.33333333333333331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Pivot'!$Q$58:$R$58</c15:f>
                <c15:dlblRangeCache>
                  <c:ptCount val="2"/>
                  <c:pt idx="0">
                    <c:v>Ultratech</c:v>
                  </c:pt>
                  <c:pt idx="1">
                    <c:v>Ambuja</c:v>
                  </c:pt>
                </c15:dlblRangeCache>
              </c15:datalabelsRange>
            </c:ext>
          </c:extLst>
        </c:ser>
        <c:ser>
          <c:idx val="3"/>
          <c:order val="3"/>
          <c:tx>
            <c:v>bedrag gekozen instellingen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6.4245362588103455E-2"/>
                  <c:y val="-0.27950072907553225"/>
                </c:manualLayout>
              </c:layout>
              <c:tx>
                <c:rich>
                  <a:bodyPr/>
                  <a:lstStyle/>
                  <a:p>
                    <a:fld id="{A56D073E-2C22-4824-BCE8-680CEA98F3A8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8.8732213558051012E-2"/>
                  <c:y val="-6.9494313210848646E-2"/>
                </c:manualLayout>
              </c:layout>
              <c:tx>
                <c:rich>
                  <a:bodyPr/>
                  <a:lstStyle/>
                  <a:p>
                    <a:fld id="{A55A915D-DEF7-4486-A626-B1C8CDC69BED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&amp; Pivot'!$Q$60:$R$60</c:f>
              <c:numCache>
                <c:formatCode>0.00</c:formatCode>
                <c:ptCount val="2"/>
                <c:pt idx="0">
                  <c:v>0.33333333333333331</c:v>
                </c:pt>
                <c:pt idx="1">
                  <c:v>0.33333333333333331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Pivot'!$Q$53:$R$53</c15:f>
                <c15:dlblRangeCache>
                  <c:ptCount val="2"/>
                  <c:pt idx="0">
                    <c:v>22</c:v>
                  </c:pt>
                  <c:pt idx="1">
                    <c:v>22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592064"/>
        <c:axId val="1068594024"/>
        <c:extLst/>
      </c:scatterChart>
      <c:valAx>
        <c:axId val="1068592064"/>
        <c:scaling>
          <c:orientation val="minMax"/>
          <c:max val="1"/>
          <c:min val="0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68594024"/>
        <c:crosses val="autoZero"/>
        <c:crossBetween val="midCat"/>
      </c:valAx>
      <c:valAx>
        <c:axId val="1068594024"/>
        <c:scaling>
          <c:orientation val="minMax"/>
          <c:max val="1.5"/>
          <c:min val="0.5"/>
        </c:scaling>
        <c:delete val="0"/>
        <c:axPos val="l"/>
        <c:numFmt formatCode="0.0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6859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84824624194694E-2"/>
          <c:y val="6.5081364829396434E-3"/>
          <c:w val="0.88618118189771733"/>
          <c:h val="0.9934918635170602"/>
        </c:manualLayout>
      </c:layout>
      <c:scatterChart>
        <c:scatterStyle val="smoothMarker"/>
        <c:varyColors val="0"/>
        <c:ser>
          <c:idx val="0"/>
          <c:order val="0"/>
          <c:tx>
            <c:v>label min max</c:v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06004334203987"/>
                  <c:y val="0.12200944881889764"/>
                </c:manualLayout>
              </c:layout>
              <c:tx>
                <c:rich>
                  <a:bodyPr/>
                  <a:lstStyle/>
                  <a:p>
                    <a:fld id="{D758127E-2E66-43BA-B8A8-786E5369FC1E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3364955886538274E-2"/>
                  <c:y val="0.12200944881889764"/>
                </c:manualLayout>
              </c:layout>
              <c:tx>
                <c:rich>
                  <a:bodyPr/>
                  <a:lstStyle/>
                  <a:p>
                    <a:fld id="{B4E6474E-F585-46F7-BD16-099436B3759F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'Data &amp; Pivot'!$U$54:$V$54</c15:f>
                <c15:dlblRangeCache>
                  <c:ptCount val="2"/>
                  <c:pt idx="0">
                    <c:v>JK Lakshmi </c:v>
                  </c:pt>
                  <c:pt idx="1">
                    <c:v>Ultratech </c:v>
                  </c:pt>
                </c15:dlblRangeCache>
              </c15:datalabelsRange>
            </c:ext>
          </c:extLst>
        </c:ser>
        <c:ser>
          <c:idx val="1"/>
          <c:order val="1"/>
          <c:tx>
            <c:v>bedrag min max</c:v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77605779153766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E1B415CA-DD59-4687-9BD3-494B6DD7B096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76801694968851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59F85926-C039-4B9A-9D51-7E063BC5ED6B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Pivot'!$S$54:$T$54</c15:f>
                <c15:dlblRangeCache>
                  <c:ptCount val="2"/>
                  <c:pt idx="0">
                    <c:v>12</c:v>
                  </c:pt>
                  <c:pt idx="1">
                    <c:v>30</c:v>
                  </c:pt>
                </c15:dlblRangeCache>
              </c15:datalabelsRange>
            </c:ext>
          </c:extLst>
        </c:ser>
        <c:ser>
          <c:idx val="2"/>
          <c:order val="2"/>
          <c:tx>
            <c:v>label gekozen instellingen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4301856335754636E-2"/>
                  <c:y val="-0.399660542432195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EB11F1A-43A8-43BC-8AEB-62DF5CF128BC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nl-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4033147541950511E-2"/>
                  <c:y val="-0.20362787984835229"/>
                </c:manualLayout>
              </c:layout>
              <c:tx>
                <c:rich>
                  <a:bodyPr/>
                  <a:lstStyle/>
                  <a:p>
                    <a:fld id="{A26D7FEA-768E-4016-AC87-5CA4A291B575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Pivot'!$Q$61:$R$61</c:f>
              <c:numCache>
                <c:formatCode>0.00</c:formatCode>
                <c:ptCount val="2"/>
                <c:pt idx="0">
                  <c:v>1</c:v>
                </c:pt>
                <c:pt idx="1">
                  <c:v>0.44444444444444442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Pivot'!$Q$58:$R$58</c15:f>
                <c15:dlblRangeCache>
                  <c:ptCount val="2"/>
                  <c:pt idx="0">
                    <c:v>Ultratech</c:v>
                  </c:pt>
                  <c:pt idx="1">
                    <c:v>Ambuja</c:v>
                  </c:pt>
                </c15:dlblRangeCache>
              </c15:datalabelsRange>
            </c:ext>
          </c:extLst>
        </c:ser>
        <c:ser>
          <c:idx val="3"/>
          <c:order val="3"/>
          <c:tx>
            <c:v>bedrag gekozen instellingen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8.297195434840314E-2"/>
                  <c:y val="-0.27950072907553225"/>
                </c:manualLayout>
              </c:layout>
              <c:tx>
                <c:rich>
                  <a:bodyPr/>
                  <a:lstStyle/>
                  <a:p>
                    <a:fld id="{24F3C31E-EA46-4B16-AAD0-26811915C3CF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5.876976613878316E-2"/>
                  <c:y val="-6.9494313210848646E-2"/>
                </c:manualLayout>
              </c:layout>
              <c:tx>
                <c:rich>
                  <a:bodyPr/>
                  <a:lstStyle/>
                  <a:p>
                    <a:fld id="{674B530F-CDC2-43E9-9B66-64C3B5E99583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&amp; Pivot'!$Q$61:$R$61</c:f>
              <c:numCache>
                <c:formatCode>0.00</c:formatCode>
                <c:ptCount val="2"/>
                <c:pt idx="0">
                  <c:v>1</c:v>
                </c:pt>
                <c:pt idx="1">
                  <c:v>0.44444444444444442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Pivot'!$Q$54:$R$54</c15:f>
                <c15:dlblRangeCache>
                  <c:ptCount val="2"/>
                  <c:pt idx="0">
                    <c:v>30</c:v>
                  </c:pt>
                  <c:pt idx="1">
                    <c:v>20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684304"/>
        <c:axId val="562685088"/>
        <c:extLst/>
      </c:scatterChart>
      <c:valAx>
        <c:axId val="562684304"/>
        <c:scaling>
          <c:orientation val="minMax"/>
          <c:max val="1"/>
          <c:min val="0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2685088"/>
        <c:crosses val="autoZero"/>
        <c:crossBetween val="midCat"/>
      </c:valAx>
      <c:valAx>
        <c:axId val="562685088"/>
        <c:scaling>
          <c:orientation val="minMax"/>
          <c:max val="1.5"/>
          <c:min val="0.5"/>
        </c:scaling>
        <c:delete val="0"/>
        <c:axPos val="l"/>
        <c:numFmt formatCode="0.0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6268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84824624194694E-2"/>
          <c:y val="6.5081364829396434E-3"/>
          <c:w val="0.88618118189771733"/>
          <c:h val="0.9934918635170602"/>
        </c:manualLayout>
      </c:layout>
      <c:scatterChart>
        <c:scatterStyle val="smoothMarker"/>
        <c:varyColors val="0"/>
        <c:ser>
          <c:idx val="0"/>
          <c:order val="0"/>
          <c:tx>
            <c:v>label min max</c:v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06004334203987"/>
                  <c:y val="0.12200944881889764"/>
                </c:manualLayout>
              </c:layout>
              <c:tx>
                <c:rich>
                  <a:bodyPr/>
                  <a:lstStyle/>
                  <a:p>
                    <a:fld id="{19294274-D019-4B15-AE63-DAB050BB17BE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3364955886538274E-2"/>
                  <c:y val="0.12200944881889764"/>
                </c:manualLayout>
              </c:layout>
              <c:tx>
                <c:rich>
                  <a:bodyPr/>
                  <a:lstStyle/>
                  <a:p>
                    <a:fld id="{D605F591-032B-48C1-9095-FA9DA5FA9F58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'Data &amp; Pivot'!$U$55:$V$55</c15:f>
                <c15:dlblRangeCache>
                  <c:ptCount val="2"/>
                  <c:pt idx="0">
                    <c:v>ACC Ltd</c:v>
                  </c:pt>
                  <c:pt idx="1">
                    <c:v>JK Lakshmi </c:v>
                  </c:pt>
                </c15:dlblRangeCache>
              </c15:datalabelsRange>
            </c:ext>
          </c:extLst>
        </c:ser>
        <c:ser>
          <c:idx val="1"/>
          <c:order val="1"/>
          <c:tx>
            <c:v>bedrag min max</c:v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77605779153766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3EE66616-CCBD-4CFA-9CB7-7EC4BF0B9DE0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76801694968851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CCEF5AE4-25A2-4B0D-97B4-525CB59314A3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Pivot'!$S$55:$T$55</c15:f>
                <c15:dlblRangeCache>
                  <c:ptCount val="2"/>
                  <c:pt idx="0">
                    <c:v>21</c:v>
                  </c:pt>
                  <c:pt idx="1">
                    <c:v>23</c:v>
                  </c:pt>
                </c15:dlblRangeCache>
              </c15:datalabelsRange>
            </c:ext>
          </c:extLst>
        </c:ser>
        <c:ser>
          <c:idx val="2"/>
          <c:order val="2"/>
          <c:tx>
            <c:v>label gekozen instellingen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4301856335754636E-2"/>
                  <c:y val="-0.399660542432195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D5E42DD-91A8-4246-8E80-251100A07F69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nl-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4033147541950511E-2"/>
                  <c:y val="-0.18325721784776902"/>
                </c:manualLayout>
              </c:layout>
              <c:tx>
                <c:rich>
                  <a:bodyPr/>
                  <a:lstStyle/>
                  <a:p>
                    <a:fld id="{CDECFE06-1BB2-4DB4-A491-AD22FF8770C4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Pivot'!$Q$62:$R$62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Pivot'!$Q$58:$R$58</c15:f>
                <c15:dlblRangeCache>
                  <c:ptCount val="2"/>
                  <c:pt idx="0">
                    <c:v>Ultratech</c:v>
                  </c:pt>
                  <c:pt idx="1">
                    <c:v>Ambuja</c:v>
                  </c:pt>
                </c15:dlblRangeCache>
              </c15:datalabelsRange>
            </c:ext>
          </c:extLst>
        </c:ser>
        <c:ser>
          <c:idx val="3"/>
          <c:order val="3"/>
          <c:tx>
            <c:v>bedrag gekozen instellingen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9.1960703054533049E-2"/>
                  <c:y val="-0.26468635170603677"/>
                </c:manualLayout>
              </c:layout>
              <c:tx>
                <c:rich>
                  <a:bodyPr/>
                  <a:lstStyle/>
                  <a:p>
                    <a:fld id="{FD9B5AE0-748C-4699-8001-3137155F7DF0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8.8732213558051012E-2"/>
                  <c:y val="-6.579002624671916E-2"/>
                </c:manualLayout>
              </c:layout>
              <c:tx>
                <c:rich>
                  <a:bodyPr/>
                  <a:lstStyle/>
                  <a:p>
                    <a:fld id="{0A7F95C8-C33E-4736-B323-DEBEB64F9D79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&amp; Pivot'!$Q$62:$R$62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Pivot'!$Q$55:$R$55</c15:f>
                <c15:dlblRangeCache>
                  <c:ptCount val="2"/>
                  <c:pt idx="0">
                    <c:v>21</c:v>
                  </c:pt>
                  <c:pt idx="1">
                    <c:v>21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51528"/>
        <c:axId val="789451920"/>
        <c:extLst/>
      </c:scatterChart>
      <c:valAx>
        <c:axId val="789451528"/>
        <c:scaling>
          <c:orientation val="minMax"/>
          <c:max val="1"/>
          <c:min val="0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89451920"/>
        <c:crosses val="autoZero"/>
        <c:crossBetween val="midCat"/>
      </c:valAx>
      <c:valAx>
        <c:axId val="789451920"/>
        <c:scaling>
          <c:orientation val="minMax"/>
          <c:max val="1.5"/>
          <c:min val="0.5"/>
        </c:scaling>
        <c:delete val="0"/>
        <c:axPos val="l"/>
        <c:numFmt formatCode="0.0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89451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84824624194694E-2"/>
          <c:y val="6.5081364829396434E-3"/>
          <c:w val="0.88618118189771733"/>
          <c:h val="0.9934918635170602"/>
        </c:manualLayout>
      </c:layout>
      <c:scatterChart>
        <c:scatterStyle val="smoothMarker"/>
        <c:varyColors val="0"/>
        <c:ser>
          <c:idx val="0"/>
          <c:order val="0"/>
          <c:tx>
            <c:v>label min max</c:v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06004334203987"/>
                  <c:y val="0.12200944881889764"/>
                </c:manualLayout>
              </c:layout>
              <c:tx>
                <c:rich>
                  <a:bodyPr/>
                  <a:lstStyle/>
                  <a:p>
                    <a:fld id="{70F475FC-C7CE-43C5-AB0D-A33D7B21965E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3364955886538274E-2"/>
                  <c:y val="0.12200944881889764"/>
                </c:manualLayout>
              </c:layout>
              <c:tx>
                <c:rich>
                  <a:bodyPr/>
                  <a:lstStyle/>
                  <a:p>
                    <a:fld id="{DA569818-25B6-41BB-B0A7-B8E140661E3D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'Data &amp; Pivot'!$U$56:$V$56</c15:f>
                <c15:dlblRangeCache>
                  <c:ptCount val="2"/>
                  <c:pt idx="0">
                    <c:v>ACC Ltd</c:v>
                  </c:pt>
                  <c:pt idx="1">
                    <c:v>JK Lakshmi </c:v>
                  </c:pt>
                </c15:dlblRangeCache>
              </c15:datalabelsRange>
            </c:ext>
          </c:extLst>
        </c:ser>
        <c:ser>
          <c:idx val="1"/>
          <c:order val="1"/>
          <c:tx>
            <c:v>bedrag min max</c:v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77605779153766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BF0C3C7C-3B5A-4B33-B94E-D43AFC2AE6EE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7680169496885184E-2"/>
                  <c:y val="0.25354645669291337"/>
                </c:manualLayout>
              </c:layout>
              <c:tx>
                <c:rich>
                  <a:bodyPr/>
                  <a:lstStyle/>
                  <a:p>
                    <a:fld id="{A9F4FBB5-62B0-4024-9395-83A90162A640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Pivot'!$M$66:$M$67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'Data &amp; Pivot'!$N$66:$N$67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Pivot'!$S$56:$T$56</c15:f>
                <c15:dlblRangeCache>
                  <c:ptCount val="2"/>
                  <c:pt idx="0">
                    <c:v>8</c:v>
                  </c:pt>
                  <c:pt idx="1">
                    <c:v>14</c:v>
                  </c:pt>
                </c15:dlblRangeCache>
              </c15:datalabelsRange>
            </c:ext>
          </c:extLst>
        </c:ser>
        <c:ser>
          <c:idx val="2"/>
          <c:order val="2"/>
          <c:tx>
            <c:v>label gekozen instellingen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684862425904641E-2"/>
                  <c:y val="-0.37376202974628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5C683D-9B22-4B2A-BB6F-633F85A1E0C2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nl-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9.0250376006369995E-2"/>
                  <c:y val="-0.2184426946631671"/>
                </c:manualLayout>
              </c:layout>
              <c:tx>
                <c:rich>
                  <a:bodyPr/>
                  <a:lstStyle/>
                  <a:p>
                    <a:fld id="{0AE2D535-D3A8-4C89-A9B8-7688B610E36E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&amp; Pivot'!$Q$63:$R$63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Pivot'!$Q$58:$R$58</c15:f>
                <c15:dlblRangeCache>
                  <c:ptCount val="2"/>
                  <c:pt idx="0">
                    <c:v>Ultratech</c:v>
                  </c:pt>
                  <c:pt idx="1">
                    <c:v>Ambuja</c:v>
                  </c:pt>
                </c15:dlblRangeCache>
              </c15:datalabelsRange>
            </c:ext>
          </c:extLst>
        </c:ser>
        <c:ser>
          <c:idx val="3"/>
          <c:order val="3"/>
          <c:tx>
            <c:v>bedrag gekozen instellingen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6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5.6005662213571672E-2"/>
                  <c:y val="-0.26468635170603677"/>
                </c:manualLayout>
              </c:layout>
              <c:tx>
                <c:rich>
                  <a:bodyPr/>
                  <a:lstStyle/>
                  <a:p>
                    <a:fld id="{8606490C-159B-474B-A6ED-2518DD0C5F0B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8.8732213558051012E-2"/>
                  <c:y val="-9.9123458624275795E-2"/>
                </c:manualLayout>
              </c:layout>
              <c:tx>
                <c:rich>
                  <a:bodyPr/>
                  <a:lstStyle/>
                  <a:p>
                    <a:fld id="{7111377B-C879-426E-AD56-5324C896B479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&amp; Pivot'!$Q$63:$R$63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'Data &amp; Pivot'!$N$69:$N$70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'Data &amp; Pivot'!$Q$56:$R$56</c15:f>
                <c15:dlblRangeCache>
                  <c:ptCount val="2"/>
                  <c:pt idx="0">
                    <c:v>8</c:v>
                  </c:pt>
                  <c:pt idx="1">
                    <c:v>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882792"/>
        <c:axId val="270879264"/>
        <c:extLst/>
      </c:scatterChart>
      <c:valAx>
        <c:axId val="270882792"/>
        <c:scaling>
          <c:orientation val="minMax"/>
          <c:max val="1"/>
          <c:min val="0"/>
        </c:scaling>
        <c:delete val="0"/>
        <c:axPos val="b"/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0879264"/>
        <c:crosses val="autoZero"/>
        <c:crossBetween val="midCat"/>
      </c:valAx>
      <c:valAx>
        <c:axId val="270879264"/>
        <c:scaling>
          <c:orientation val="minMax"/>
          <c:max val="1.5"/>
          <c:min val="0.5"/>
        </c:scaling>
        <c:delete val="0"/>
        <c:axPos val="l"/>
        <c:numFmt formatCode="0.0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0882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16" fmlaLink="'Data &amp; Pivot'!$D$34" fmlaRange="'Data &amp; Pivot'!$B$29:$B$32" noThreeD="1" sel="4" val="0"/>
</file>

<file path=xl/ctrlProps/ctrlProp2.xml><?xml version="1.0" encoding="utf-8"?>
<formControlPr xmlns="http://schemas.microsoft.com/office/spreadsheetml/2009/9/main" objectType="Drop" dropLines="3" dropStyle="combo" dx="16" fmlaLink="'Data &amp; Pivot'!$D$35" fmlaRange="'Data &amp; Pivot'!$F$29:$F$31" noThreeD="1" sel="2" val="0"/>
</file>

<file path=xl/ctrlProps/ctrlProp3.xml><?xml version="1.0" encoding="utf-8"?>
<formControlPr xmlns="http://schemas.microsoft.com/office/spreadsheetml/2009/9/main" objectType="Drop" dropLines="2" dropStyle="combo" dx="16" fmlaLink="'Data &amp; Pivot'!$D$37" fmlaRange="'Data &amp; Pivot'!$B$35:$B$36" noThreeD="1" sel="2" val="0"/>
</file>

<file path=xl/ctrlProps/ctrlProp4.xml><?xml version="1.0" encoding="utf-8"?>
<formControlPr xmlns="http://schemas.microsoft.com/office/spreadsheetml/2009/9/main" objectType="Drop" dropLines="5" dropStyle="combo" dx="16" fmlaLink="'Data &amp; Pivot'!$D$38" fmlaRange="'Data &amp; Pivot'!$B$39:$B$43" noThreeD="1" sel="4" val="0"/>
</file>

<file path=xl/ctrlProps/ctrlProp5.xml><?xml version="1.0" encoding="utf-8"?>
<formControlPr xmlns="http://schemas.microsoft.com/office/spreadsheetml/2009/9/main" objectType="Drop" dropLines="5" dropStyle="combo" dx="16" fmlaLink="'Data &amp; Pivot'!$H$51" fmlaRange="'Data &amp; Pivot'!$I$52:$I$56" noThreeD="1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4.png"/><Relationship Id="rId7" Type="http://schemas.openxmlformats.org/officeDocument/2006/relationships/chart" Target="../charts/chart3.xml"/><Relationship Id="rId2" Type="http://schemas.openxmlformats.org/officeDocument/2006/relationships/image" Target="../media/image3.jp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openxmlformats.org/officeDocument/2006/relationships/image" Target="../media/image6.jpg"/><Relationship Id="rId10" Type="http://schemas.openxmlformats.org/officeDocument/2006/relationships/chart" Target="../charts/chart6.xml"/><Relationship Id="rId4" Type="http://schemas.openxmlformats.org/officeDocument/2006/relationships/image" Target="../media/image5.png"/><Relationship Id="rId9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0</xdr:rowOff>
        </xdr:from>
        <xdr:to>
          <xdr:col>9</xdr:col>
          <xdr:colOff>247650</xdr:colOff>
          <xdr:row>46</xdr:row>
          <xdr:rowOff>66675</xdr:rowOff>
        </xdr:to>
        <xdr:pic>
          <xdr:nvPicPr>
            <xdr:cNvPr id="8" name="Picture 7"/>
            <xdr:cNvPicPr>
              <a:picLocks noChangeAspect="1" noChangeArrowheads="1"/>
              <a:extLst>
                <a:ext uri="{84589F7E-364E-4C9E-8A38-B11213B215E9}">
                  <a14:cameraTool cellRange="'Charts Edouard'!$A$9:$G$11" spid="_x0000_s10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3350" y="8724900"/>
              <a:ext cx="5276850" cy="4476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106680</xdr:colOff>
      <xdr:row>1</xdr:row>
      <xdr:rowOff>304800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01840" y="18288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171450</xdr:rowOff>
    </xdr:from>
    <xdr:to>
      <xdr:col>7</xdr:col>
      <xdr:colOff>1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19050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0</xdr:row>
      <xdr:rowOff>123825</xdr:rowOff>
    </xdr:from>
    <xdr:to>
      <xdr:col>6</xdr:col>
      <xdr:colOff>765675</xdr:colOff>
      <xdr:row>3</xdr:row>
      <xdr:rowOff>164325</xdr:rowOff>
    </xdr:to>
    <xdr:grpSp>
      <xdr:nvGrpSpPr>
        <xdr:cNvPr id="7" name="Group 6"/>
        <xdr:cNvGrpSpPr/>
      </xdr:nvGrpSpPr>
      <xdr:grpSpPr>
        <a:xfrm>
          <a:off x="323850" y="123825"/>
          <a:ext cx="4861425" cy="612000"/>
          <a:chOff x="196350" y="835800"/>
          <a:chExt cx="4861425" cy="61200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4407" y="835800"/>
            <a:ext cx="612000" cy="612000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7775" y="1044600"/>
            <a:ext cx="2160000" cy="403200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6350" y="1083032"/>
            <a:ext cx="1080000" cy="364768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64464" y="835800"/>
            <a:ext cx="745255" cy="612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847724</xdr:colOff>
      <xdr:row>30</xdr:row>
      <xdr:rowOff>0</xdr:rowOff>
    </xdr:from>
    <xdr:to>
      <xdr:col>6</xdr:col>
      <xdr:colOff>847724</xdr:colOff>
      <xdr:row>35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847724</xdr:colOff>
      <xdr:row>36</xdr:row>
      <xdr:rowOff>0</xdr:rowOff>
    </xdr:from>
    <xdr:to>
      <xdr:col>6</xdr:col>
      <xdr:colOff>847724</xdr:colOff>
      <xdr:row>41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847724</xdr:colOff>
      <xdr:row>42</xdr:row>
      <xdr:rowOff>0</xdr:rowOff>
    </xdr:from>
    <xdr:to>
      <xdr:col>6</xdr:col>
      <xdr:colOff>847724</xdr:colOff>
      <xdr:row>47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847724</xdr:colOff>
      <xdr:row>48</xdr:row>
      <xdr:rowOff>0</xdr:rowOff>
    </xdr:from>
    <xdr:to>
      <xdr:col>6</xdr:col>
      <xdr:colOff>847724</xdr:colOff>
      <xdr:row>53</xdr:row>
      <xdr:rowOff>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847724</xdr:colOff>
      <xdr:row>54</xdr:row>
      <xdr:rowOff>0</xdr:rowOff>
    </xdr:from>
    <xdr:to>
      <xdr:col>6</xdr:col>
      <xdr:colOff>847724</xdr:colOff>
      <xdr:row>59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2</xdr:col>
          <xdr:colOff>9525</xdr:colOff>
          <xdr:row>28</xdr:row>
          <xdr:rowOff>180975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ningAdvies/CentraM/Auditcommissie/vergadering%2010%20juni%202016/dashboard%20kostprijsonderzo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4 reeksen samen"/>
      <sheetName val="totaal"/>
      <sheetName val="kostprijs maatsch. werk"/>
      <sheetName val="kostprijs sociaal raadslieden"/>
      <sheetName val="kostprijs schuldsanering"/>
      <sheetName val="bijlage 3 verklarend p instelli"/>
      <sheetName val="bijlage 4 kostprijs p werksoort"/>
      <sheetName val="bijlage 5 kerncfrs instellingen"/>
    </sheetNames>
    <sheetDataSet>
      <sheetData sheetId="0"/>
      <sheetData sheetId="1"/>
      <sheetData sheetId="2">
        <row r="22">
          <cell r="O22" t="str">
            <v>MaDiZo</v>
          </cell>
          <cell r="P22" t="str">
            <v>CentraM</v>
          </cell>
          <cell r="Q22">
            <v>41.12</v>
          </cell>
          <cell r="R22">
            <v>46.23</v>
          </cell>
          <cell r="T22" t="str">
            <v>Combiwel</v>
          </cell>
          <cell r="U22" t="str">
            <v>MEE-AZ</v>
          </cell>
          <cell r="V22">
            <v>45.5</v>
          </cell>
          <cell r="W22">
            <v>45.74</v>
          </cell>
        </row>
        <row r="25">
          <cell r="P25">
            <v>0</v>
          </cell>
          <cell r="Q25">
            <v>1</v>
          </cell>
        </row>
        <row r="26">
          <cell r="P26">
            <v>1</v>
          </cell>
          <cell r="Q26">
            <v>1</v>
          </cell>
        </row>
        <row r="28">
          <cell r="P28">
            <v>0.85714285714285776</v>
          </cell>
          <cell r="Q28">
            <v>1</v>
          </cell>
        </row>
        <row r="29">
          <cell r="P29">
            <v>0.90410958904109684</v>
          </cell>
          <cell r="Q29">
            <v>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" refreshedDate="42544.459828703701" createdVersion="5" refreshedVersion="5" minRefreshableVersion="3" recordCount="20">
  <cacheSource type="worksheet">
    <worksheetSource name="Table2"/>
  </cacheSource>
  <cacheFields count="7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 count="14">
        <n v="15"/>
        <n v="23"/>
        <n v="20"/>
        <n v="27"/>
        <n v="16"/>
        <n v="22"/>
        <n v="24"/>
        <n v="17"/>
        <n v="11"/>
        <n v="25"/>
        <n v="18"/>
        <n v="30"/>
        <n v="19"/>
        <n v="8"/>
      </sharedItems>
    </cacheField>
    <cacheField name="2012" numFmtId="0">
      <sharedItems containsSemiMixedTypes="0" containsString="0" containsNumber="1" containsInteger="1" minValue="9" maxValue="26" count="13">
        <n v="18"/>
        <n v="21"/>
        <n v="20"/>
        <n v="26"/>
        <n v="15"/>
        <n v="17"/>
        <n v="24"/>
        <n v="22"/>
        <n v="9"/>
        <n v="23"/>
        <n v="25"/>
        <n v="19"/>
        <n v="12"/>
      </sharedItems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x v="0"/>
    <x v="0"/>
    <n v="22"/>
    <n v="20"/>
    <n v="19"/>
  </r>
  <r>
    <x v="0"/>
    <x v="1"/>
    <x v="1"/>
    <x v="1"/>
    <n v="21"/>
    <n v="21"/>
    <n v="20"/>
  </r>
  <r>
    <x v="0"/>
    <x v="2"/>
    <x v="2"/>
    <x v="2"/>
    <n v="21"/>
    <n v="22"/>
    <n v="23"/>
  </r>
  <r>
    <x v="0"/>
    <x v="3"/>
    <x v="3"/>
    <x v="3"/>
    <n v="29"/>
    <n v="29"/>
    <n v="30"/>
  </r>
  <r>
    <x v="0"/>
    <x v="4"/>
    <x v="0"/>
    <x v="4"/>
    <n v="7"/>
    <n v="8"/>
    <n v="8"/>
  </r>
  <r>
    <x v="1"/>
    <x v="0"/>
    <x v="4"/>
    <x v="5"/>
    <n v="18"/>
    <n v="19"/>
    <n v="18"/>
  </r>
  <r>
    <x v="1"/>
    <x v="1"/>
    <x v="1"/>
    <x v="6"/>
    <n v="21"/>
    <n v="20"/>
    <n v="21"/>
  </r>
  <r>
    <x v="1"/>
    <x v="2"/>
    <x v="5"/>
    <x v="2"/>
    <n v="21"/>
    <n v="23"/>
    <n v="24"/>
  </r>
  <r>
    <x v="1"/>
    <x v="3"/>
    <x v="6"/>
    <x v="7"/>
    <n v="22"/>
    <n v="24"/>
    <n v="24"/>
  </r>
  <r>
    <x v="1"/>
    <x v="4"/>
    <x v="7"/>
    <x v="5"/>
    <n v="8"/>
    <n v="9"/>
    <n v="9"/>
  </r>
  <r>
    <x v="2"/>
    <x v="0"/>
    <x v="8"/>
    <x v="8"/>
    <n v="13"/>
    <n v="12"/>
    <n v="11"/>
  </r>
  <r>
    <x v="2"/>
    <x v="1"/>
    <x v="1"/>
    <x v="6"/>
    <n v="22"/>
    <n v="23"/>
    <n v="22"/>
  </r>
  <r>
    <x v="2"/>
    <x v="2"/>
    <x v="1"/>
    <x v="9"/>
    <n v="25"/>
    <n v="24"/>
    <n v="27"/>
  </r>
  <r>
    <x v="2"/>
    <x v="3"/>
    <x v="9"/>
    <x v="10"/>
    <n v="27"/>
    <n v="27"/>
    <n v="30"/>
  </r>
  <r>
    <x v="2"/>
    <x v="4"/>
    <x v="10"/>
    <x v="11"/>
    <n v="13"/>
    <n v="14"/>
    <n v="10"/>
  </r>
  <r>
    <x v="3"/>
    <x v="0"/>
    <x v="1"/>
    <x v="10"/>
    <n v="26"/>
    <n v="30"/>
    <n v="29"/>
  </r>
  <r>
    <x v="3"/>
    <x v="1"/>
    <x v="11"/>
    <x v="6"/>
    <n v="20"/>
    <n v="21"/>
    <n v="21"/>
  </r>
  <r>
    <x v="3"/>
    <x v="2"/>
    <x v="2"/>
    <x v="11"/>
    <n v="21"/>
    <n v="22"/>
    <n v="22"/>
  </r>
  <r>
    <x v="3"/>
    <x v="3"/>
    <x v="12"/>
    <x v="2"/>
    <n v="19"/>
    <n v="19"/>
    <n v="18"/>
  </r>
  <r>
    <x v="3"/>
    <x v="4"/>
    <x v="13"/>
    <x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L4:AF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formats count="8">
    <format dxfId="92">
      <pivotArea type="all" dataOnly="0" outline="0" fieldPosition="0"/>
    </format>
    <format dxfId="91">
      <pivotArea outline="0" collapsedLevelsAreSubtotals="1" fieldPosition="0"/>
    </format>
    <format dxfId="90">
      <pivotArea dataOnly="0" labelOnly="1" fieldPosition="0">
        <references count="1">
          <reference field="1" count="0"/>
        </references>
      </pivotArea>
    </format>
    <format dxfId="89">
      <pivotArea dataOnly="0" labelOnly="1" fieldPosition="0">
        <references count="1">
          <reference field="0" count="0"/>
        </references>
      </pivotArea>
    </format>
    <format dxfId="88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0" count="1" selected="0">
            <x v="0"/>
          </reference>
        </references>
      </pivotArea>
    </format>
    <format dxfId="87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0" count="1" selected="0">
            <x v="1"/>
          </reference>
        </references>
      </pivotArea>
    </format>
    <format dxfId="86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0" count="1" selected="0">
            <x v="2"/>
          </reference>
        </references>
      </pivotArea>
    </format>
    <format dxfId="85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84"/>
    <tableColumn id="4" name="2012" dataDxfId="83"/>
    <tableColumn id="5" name="2013" dataDxfId="82"/>
    <tableColumn id="6" name="2014" dataDxfId="81"/>
    <tableColumn id="7" name="2015" dataDxfId="8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e Bok dashboards">
      <a:dk1>
        <a:srgbClr val="000000"/>
      </a:dk1>
      <a:lt1>
        <a:sysClr val="window" lastClr="FFFFFF"/>
      </a:lt1>
      <a:dk2>
        <a:srgbClr val="5E5E5E"/>
      </a:dk2>
      <a:lt2>
        <a:srgbClr val="EDE9E4"/>
      </a:lt2>
      <a:accent1>
        <a:srgbClr val="418AB3"/>
      </a:accent1>
      <a:accent2>
        <a:srgbClr val="DF53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5"/>
  <sheetViews>
    <sheetView showGridLines="0" topLeftCell="L39" workbookViewId="0">
      <selection activeCell="Q51" sqref="Q51"/>
    </sheetView>
  </sheetViews>
  <sheetFormatPr defaultRowHeight="15" x14ac:dyDescent="0.25"/>
  <cols>
    <col min="1" max="1" width="3.28515625" customWidth="1"/>
    <col min="2" max="2" width="24.140625" customWidth="1"/>
    <col min="3" max="3" width="11.42578125" customWidth="1"/>
    <col min="4" max="10" width="6.42578125" customWidth="1"/>
    <col min="12" max="12" width="17.85546875" style="9" bestFit="1" customWidth="1"/>
    <col min="13" max="33" width="14.7109375" style="9" customWidth="1"/>
    <col min="34" max="34" width="16.28515625" bestFit="1" customWidth="1"/>
    <col min="35" max="35" width="9.140625" customWidth="1"/>
    <col min="39" max="39" width="9.140625" customWidth="1"/>
    <col min="43" max="43" width="16.140625" bestFit="1" customWidth="1"/>
    <col min="47" max="47" width="9.140625" customWidth="1"/>
    <col min="51" max="51" width="16.140625" bestFit="1" customWidth="1"/>
  </cols>
  <sheetData>
    <row r="1" spans="2:54" s="4" customFormat="1" ht="42" customHeight="1" x14ac:dyDescent="0.25">
      <c r="B1" s="5" t="s">
        <v>26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3" spans="2:54" x14ac:dyDescent="0.25">
      <c r="L3" s="9" t="s">
        <v>27</v>
      </c>
    </row>
    <row r="4" spans="2:54" x14ac:dyDescent="0.25">
      <c r="B4" t="s">
        <v>0</v>
      </c>
      <c r="C4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/>
      <c r="J4" s="6"/>
      <c r="M4" s="10" t="s">
        <v>16</v>
      </c>
    </row>
    <row r="5" spans="2:54" x14ac:dyDescent="0.25">
      <c r="B5" t="s">
        <v>7</v>
      </c>
      <c r="C5" t="s">
        <v>8</v>
      </c>
      <c r="D5" s="6">
        <v>15</v>
      </c>
      <c r="E5" s="6">
        <v>18</v>
      </c>
      <c r="F5" s="6">
        <v>22</v>
      </c>
      <c r="G5" s="6">
        <v>20</v>
      </c>
      <c r="H5" s="6">
        <v>19</v>
      </c>
      <c r="I5" s="6"/>
      <c r="J5" s="6"/>
      <c r="M5" s="9" t="s">
        <v>7</v>
      </c>
      <c r="R5" s="9" t="s">
        <v>14</v>
      </c>
      <c r="W5" s="9" t="s">
        <v>15</v>
      </c>
      <c r="AB5" s="9" t="s">
        <v>13</v>
      </c>
      <c r="AI5" s="26" t="s">
        <v>7</v>
      </c>
      <c r="AJ5" s="26" t="s">
        <v>14</v>
      </c>
      <c r="AK5" s="26" t="s">
        <v>15</v>
      </c>
      <c r="AL5" s="26" t="s">
        <v>13</v>
      </c>
      <c r="AM5" s="26" t="s">
        <v>7</v>
      </c>
      <c r="AN5" s="26" t="s">
        <v>14</v>
      </c>
      <c r="AO5" s="26" t="s">
        <v>15</v>
      </c>
      <c r="AP5" s="26" t="s">
        <v>13</v>
      </c>
      <c r="AQ5" s="26" t="s">
        <v>7</v>
      </c>
      <c r="AR5" s="26" t="s">
        <v>14</v>
      </c>
      <c r="AS5" s="26" t="s">
        <v>15</v>
      </c>
      <c r="AT5" s="26" t="s">
        <v>13</v>
      </c>
      <c r="AU5" s="26" t="s">
        <v>7</v>
      </c>
      <c r="AV5" s="26" t="s">
        <v>14</v>
      </c>
      <c r="AW5" s="26" t="s">
        <v>15</v>
      </c>
      <c r="AX5" s="26" t="s">
        <v>13</v>
      </c>
      <c r="AY5" s="26" t="s">
        <v>7</v>
      </c>
      <c r="AZ5" s="26" t="s">
        <v>14</v>
      </c>
      <c r="BA5" s="26" t="s">
        <v>15</v>
      </c>
      <c r="BB5" s="26" t="s">
        <v>13</v>
      </c>
    </row>
    <row r="6" spans="2:54" x14ac:dyDescent="0.25">
      <c r="B6" t="s">
        <v>7</v>
      </c>
      <c r="C6" t="s">
        <v>9</v>
      </c>
      <c r="D6" s="6">
        <v>23</v>
      </c>
      <c r="E6" s="6">
        <v>21</v>
      </c>
      <c r="F6" s="6">
        <v>21</v>
      </c>
      <c r="G6" s="6">
        <v>21</v>
      </c>
      <c r="H6" s="6">
        <v>20</v>
      </c>
      <c r="I6" s="6"/>
      <c r="J6" s="6"/>
      <c r="L6" s="10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18</v>
      </c>
      <c r="X6" s="9" t="s">
        <v>19</v>
      </c>
      <c r="Y6" s="9" t="s">
        <v>20</v>
      </c>
      <c r="Z6" s="9" t="s">
        <v>21</v>
      </c>
      <c r="AA6" s="9" t="s">
        <v>22</v>
      </c>
      <c r="AB6" s="9" t="s">
        <v>18</v>
      </c>
      <c r="AC6" s="9" t="s">
        <v>19</v>
      </c>
      <c r="AD6" s="9" t="s">
        <v>20</v>
      </c>
      <c r="AE6" s="9" t="s">
        <v>21</v>
      </c>
      <c r="AF6" s="9" t="s">
        <v>22</v>
      </c>
      <c r="AI6" s="27">
        <v>2011</v>
      </c>
      <c r="AJ6" s="27">
        <v>2011</v>
      </c>
      <c r="AK6" s="27">
        <v>2011</v>
      </c>
      <c r="AL6" s="27">
        <v>2011</v>
      </c>
      <c r="AM6" s="27">
        <v>2012</v>
      </c>
      <c r="AN6" s="27">
        <v>2012</v>
      </c>
      <c r="AO6" s="27">
        <v>2012</v>
      </c>
      <c r="AP6" s="27">
        <v>2012</v>
      </c>
      <c r="AQ6" s="27">
        <v>2013</v>
      </c>
      <c r="AR6" s="27">
        <v>2013</v>
      </c>
      <c r="AS6" s="27">
        <v>2013</v>
      </c>
      <c r="AT6" s="27">
        <v>2013</v>
      </c>
      <c r="AU6" s="27">
        <v>2014</v>
      </c>
      <c r="AV6" s="27">
        <v>2014</v>
      </c>
      <c r="AW6" s="27">
        <v>2014</v>
      </c>
      <c r="AX6" s="27">
        <v>2014</v>
      </c>
      <c r="AY6" s="27">
        <v>2015</v>
      </c>
      <c r="AZ6" s="27">
        <v>2015</v>
      </c>
      <c r="BA6" s="27">
        <v>2015</v>
      </c>
      <c r="BB6" s="27">
        <v>2015</v>
      </c>
    </row>
    <row r="7" spans="2:54" x14ac:dyDescent="0.25">
      <c r="B7" t="s">
        <v>7</v>
      </c>
      <c r="C7" t="s">
        <v>10</v>
      </c>
      <c r="D7" s="6">
        <v>20</v>
      </c>
      <c r="E7" s="6">
        <v>20</v>
      </c>
      <c r="F7" s="6">
        <v>21</v>
      </c>
      <c r="G7" s="6">
        <v>22</v>
      </c>
      <c r="H7" s="6">
        <v>23</v>
      </c>
      <c r="I7" s="6"/>
      <c r="J7" s="6"/>
      <c r="K7">
        <v>1</v>
      </c>
      <c r="L7" s="11" t="s">
        <v>11</v>
      </c>
      <c r="M7" s="12">
        <v>27</v>
      </c>
      <c r="N7" s="12">
        <v>26</v>
      </c>
      <c r="O7" s="12">
        <v>29</v>
      </c>
      <c r="P7" s="12">
        <v>29</v>
      </c>
      <c r="Q7" s="12">
        <v>30</v>
      </c>
      <c r="R7" s="12">
        <v>25</v>
      </c>
      <c r="S7" s="12">
        <v>25</v>
      </c>
      <c r="T7" s="12">
        <v>27</v>
      </c>
      <c r="U7" s="12">
        <v>27</v>
      </c>
      <c r="V7" s="12">
        <v>30</v>
      </c>
      <c r="W7" s="12">
        <v>19</v>
      </c>
      <c r="X7" s="12">
        <v>20</v>
      </c>
      <c r="Y7" s="12">
        <v>19</v>
      </c>
      <c r="Z7" s="12">
        <v>19</v>
      </c>
      <c r="AA7" s="12">
        <v>18</v>
      </c>
      <c r="AB7" s="12">
        <v>24</v>
      </c>
      <c r="AC7" s="12">
        <v>22</v>
      </c>
      <c r="AD7" s="12">
        <v>22</v>
      </c>
      <c r="AE7" s="12">
        <v>24</v>
      </c>
      <c r="AF7" s="12">
        <v>24</v>
      </c>
      <c r="AG7" s="12"/>
      <c r="AH7" t="str">
        <f>+L7</f>
        <v>Fixed Cost</v>
      </c>
      <c r="AI7">
        <f>+M7</f>
        <v>27</v>
      </c>
      <c r="AJ7">
        <f>+R7</f>
        <v>25</v>
      </c>
      <c r="AK7">
        <f>+W7</f>
        <v>19</v>
      </c>
      <c r="AL7">
        <f>+AB7</f>
        <v>24</v>
      </c>
      <c r="AM7">
        <f t="shared" ref="AM7" si="0">+N7</f>
        <v>26</v>
      </c>
      <c r="AN7">
        <f>+S7</f>
        <v>25</v>
      </c>
      <c r="AO7">
        <f>+X7</f>
        <v>20</v>
      </c>
      <c r="AP7">
        <f>+AC7</f>
        <v>22</v>
      </c>
      <c r="AQ7">
        <f>+O7</f>
        <v>29</v>
      </c>
      <c r="AR7">
        <f>+T7</f>
        <v>27</v>
      </c>
      <c r="AS7">
        <f>+Y7</f>
        <v>19</v>
      </c>
      <c r="AT7">
        <f>+AD7</f>
        <v>22</v>
      </c>
      <c r="AU7">
        <f>+P7</f>
        <v>29</v>
      </c>
      <c r="AV7">
        <f>+U7</f>
        <v>27</v>
      </c>
      <c r="AW7">
        <f>+Z7</f>
        <v>19</v>
      </c>
      <c r="AX7">
        <f>+AE7</f>
        <v>24</v>
      </c>
      <c r="AY7">
        <f>+Q7</f>
        <v>30</v>
      </c>
      <c r="AZ7">
        <f>+V7</f>
        <v>30</v>
      </c>
      <c r="BA7">
        <f>+AA7</f>
        <v>18</v>
      </c>
      <c r="BB7">
        <f t="shared" ref="BB7:BB11" si="1">+AF7</f>
        <v>24</v>
      </c>
    </row>
    <row r="8" spans="2:54" x14ac:dyDescent="0.25">
      <c r="B8" t="s">
        <v>7</v>
      </c>
      <c r="C8" t="s">
        <v>11</v>
      </c>
      <c r="D8" s="6">
        <v>27</v>
      </c>
      <c r="E8" s="6">
        <v>26</v>
      </c>
      <c r="F8" s="6">
        <v>29</v>
      </c>
      <c r="G8" s="6">
        <v>29</v>
      </c>
      <c r="H8" s="6">
        <v>30</v>
      </c>
      <c r="I8" s="6"/>
      <c r="J8" s="6"/>
      <c r="K8">
        <v>2</v>
      </c>
      <c r="L8" s="11" t="s">
        <v>10</v>
      </c>
      <c r="M8" s="12">
        <v>20</v>
      </c>
      <c r="N8" s="12">
        <v>20</v>
      </c>
      <c r="O8" s="12">
        <v>21</v>
      </c>
      <c r="P8" s="12">
        <v>22</v>
      </c>
      <c r="Q8" s="12">
        <v>23</v>
      </c>
      <c r="R8" s="12">
        <v>23</v>
      </c>
      <c r="S8" s="12">
        <v>23</v>
      </c>
      <c r="T8" s="12">
        <v>25</v>
      </c>
      <c r="U8" s="12">
        <v>24</v>
      </c>
      <c r="V8" s="12">
        <v>27</v>
      </c>
      <c r="W8" s="12">
        <v>20</v>
      </c>
      <c r="X8" s="12">
        <v>19</v>
      </c>
      <c r="Y8" s="12">
        <v>21</v>
      </c>
      <c r="Z8" s="12">
        <v>22</v>
      </c>
      <c r="AA8" s="12">
        <v>22</v>
      </c>
      <c r="AB8" s="12">
        <v>22</v>
      </c>
      <c r="AC8" s="12">
        <v>20</v>
      </c>
      <c r="AD8" s="12">
        <v>21</v>
      </c>
      <c r="AE8" s="12">
        <v>23</v>
      </c>
      <c r="AF8" s="12">
        <v>24</v>
      </c>
      <c r="AG8" s="12"/>
      <c r="AH8" t="str">
        <f t="shared" ref="AH8:AH11" si="2">+L8</f>
        <v>Freight &amp; Forwarding</v>
      </c>
      <c r="AI8">
        <f t="shared" ref="AI8:AI11" si="3">+M8</f>
        <v>20</v>
      </c>
      <c r="AJ8">
        <f>+R8</f>
        <v>23</v>
      </c>
      <c r="AK8">
        <f>+W8</f>
        <v>20</v>
      </c>
      <c r="AL8">
        <f>+AB8</f>
        <v>22</v>
      </c>
      <c r="AM8">
        <f t="shared" ref="AM8:AM11" si="4">+N8</f>
        <v>20</v>
      </c>
      <c r="AN8">
        <f>+S8</f>
        <v>23</v>
      </c>
      <c r="AO8">
        <f>+X8</f>
        <v>19</v>
      </c>
      <c r="AP8">
        <f>+AC8</f>
        <v>20</v>
      </c>
      <c r="AQ8">
        <f t="shared" ref="AQ8:AQ11" si="5">+O8</f>
        <v>21</v>
      </c>
      <c r="AR8">
        <f>+T8</f>
        <v>25</v>
      </c>
      <c r="AS8">
        <f>+Y8</f>
        <v>21</v>
      </c>
      <c r="AT8">
        <f>+AD8</f>
        <v>21</v>
      </c>
      <c r="AU8">
        <f t="shared" ref="AU8:AU11" si="6">+P8</f>
        <v>22</v>
      </c>
      <c r="AV8">
        <f>+U8</f>
        <v>24</v>
      </c>
      <c r="AW8">
        <f>+Z8</f>
        <v>22</v>
      </c>
      <c r="AX8">
        <f>+AE8</f>
        <v>23</v>
      </c>
      <c r="AY8">
        <f t="shared" ref="AY8:AY11" si="7">+Q8</f>
        <v>23</v>
      </c>
      <c r="AZ8">
        <f>+V8</f>
        <v>27</v>
      </c>
      <c r="BA8">
        <f>+AA8</f>
        <v>22</v>
      </c>
      <c r="BB8">
        <f t="shared" si="1"/>
        <v>24</v>
      </c>
    </row>
    <row r="9" spans="2:54" x14ac:dyDescent="0.25">
      <c r="B9" t="s">
        <v>7</v>
      </c>
      <c r="C9" t="s">
        <v>12</v>
      </c>
      <c r="D9" s="6">
        <v>15</v>
      </c>
      <c r="E9" s="6">
        <v>15</v>
      </c>
      <c r="F9" s="6">
        <v>7</v>
      </c>
      <c r="G9" s="6">
        <v>8</v>
      </c>
      <c r="H9" s="6">
        <v>8</v>
      </c>
      <c r="I9" s="6"/>
      <c r="J9" s="6"/>
      <c r="K9">
        <v>3</v>
      </c>
      <c r="L9" s="11" t="s">
        <v>8</v>
      </c>
      <c r="M9" s="12">
        <v>15</v>
      </c>
      <c r="N9" s="12">
        <v>18</v>
      </c>
      <c r="O9" s="12">
        <v>22</v>
      </c>
      <c r="P9" s="12">
        <v>20</v>
      </c>
      <c r="Q9" s="12">
        <v>19</v>
      </c>
      <c r="R9" s="12">
        <v>11</v>
      </c>
      <c r="S9" s="12">
        <v>9</v>
      </c>
      <c r="T9" s="12">
        <v>13</v>
      </c>
      <c r="U9" s="12">
        <v>12</v>
      </c>
      <c r="V9" s="12">
        <v>11</v>
      </c>
      <c r="W9" s="12">
        <v>23</v>
      </c>
      <c r="X9" s="12">
        <v>25</v>
      </c>
      <c r="Y9" s="12">
        <v>26</v>
      </c>
      <c r="Z9" s="12">
        <v>30</v>
      </c>
      <c r="AA9" s="12">
        <v>29</v>
      </c>
      <c r="AB9" s="12">
        <v>16</v>
      </c>
      <c r="AC9" s="12">
        <v>17</v>
      </c>
      <c r="AD9" s="12">
        <v>18</v>
      </c>
      <c r="AE9" s="12">
        <v>19</v>
      </c>
      <c r="AF9" s="12">
        <v>18</v>
      </c>
      <c r="AG9" s="12"/>
      <c r="AH9" t="str">
        <f t="shared" si="2"/>
        <v>Other variable cost</v>
      </c>
      <c r="AI9">
        <f t="shared" si="3"/>
        <v>15</v>
      </c>
      <c r="AJ9">
        <f>+R9</f>
        <v>11</v>
      </c>
      <c r="AK9">
        <f>+W9</f>
        <v>23</v>
      </c>
      <c r="AL9">
        <f>+AB9</f>
        <v>16</v>
      </c>
      <c r="AM9">
        <f t="shared" si="4"/>
        <v>18</v>
      </c>
      <c r="AN9">
        <f>+S9</f>
        <v>9</v>
      </c>
      <c r="AO9">
        <f>+X9</f>
        <v>25</v>
      </c>
      <c r="AP9">
        <f>+AC9</f>
        <v>17</v>
      </c>
      <c r="AQ9">
        <f t="shared" si="5"/>
        <v>22</v>
      </c>
      <c r="AR9">
        <f>+T9</f>
        <v>13</v>
      </c>
      <c r="AS9">
        <f>+Y9</f>
        <v>26</v>
      </c>
      <c r="AT9">
        <f>+AD9</f>
        <v>18</v>
      </c>
      <c r="AU9">
        <f t="shared" si="6"/>
        <v>20</v>
      </c>
      <c r="AV9">
        <f>+U9</f>
        <v>12</v>
      </c>
      <c r="AW9">
        <f>+Z9</f>
        <v>30</v>
      </c>
      <c r="AX9">
        <f>+AE9</f>
        <v>19</v>
      </c>
      <c r="AY9">
        <f t="shared" si="7"/>
        <v>19</v>
      </c>
      <c r="AZ9">
        <f>+V9</f>
        <v>11</v>
      </c>
      <c r="BA9">
        <f>+AA9</f>
        <v>29</v>
      </c>
      <c r="BB9">
        <f t="shared" si="1"/>
        <v>18</v>
      </c>
    </row>
    <row r="10" spans="2:54" x14ac:dyDescent="0.25">
      <c r="B10" t="s">
        <v>13</v>
      </c>
      <c r="C10" t="s">
        <v>8</v>
      </c>
      <c r="D10" s="6">
        <v>16</v>
      </c>
      <c r="E10" s="6">
        <v>17</v>
      </c>
      <c r="F10" s="6">
        <v>18</v>
      </c>
      <c r="G10" s="6">
        <v>19</v>
      </c>
      <c r="H10" s="6">
        <v>18</v>
      </c>
      <c r="I10" s="6"/>
      <c r="J10" s="6"/>
      <c r="K10">
        <v>4</v>
      </c>
      <c r="L10" s="11" t="s">
        <v>9</v>
      </c>
      <c r="M10" s="12">
        <v>23</v>
      </c>
      <c r="N10" s="12">
        <v>21</v>
      </c>
      <c r="O10" s="12">
        <v>21</v>
      </c>
      <c r="P10" s="12">
        <v>21</v>
      </c>
      <c r="Q10" s="12">
        <v>20</v>
      </c>
      <c r="R10" s="12">
        <v>23</v>
      </c>
      <c r="S10" s="12">
        <v>24</v>
      </c>
      <c r="T10" s="12">
        <v>22</v>
      </c>
      <c r="U10" s="12">
        <v>23</v>
      </c>
      <c r="V10" s="12">
        <v>22</v>
      </c>
      <c r="W10" s="12">
        <v>30</v>
      </c>
      <c r="X10" s="12">
        <v>24</v>
      </c>
      <c r="Y10" s="12">
        <v>20</v>
      </c>
      <c r="Z10" s="12">
        <v>21</v>
      </c>
      <c r="AA10" s="12">
        <v>21</v>
      </c>
      <c r="AB10" s="12">
        <v>23</v>
      </c>
      <c r="AC10" s="12">
        <v>24</v>
      </c>
      <c r="AD10" s="12">
        <v>21</v>
      </c>
      <c r="AE10" s="12">
        <v>20</v>
      </c>
      <c r="AF10" s="12">
        <v>21</v>
      </c>
      <c r="AG10" s="12"/>
      <c r="AH10" t="str">
        <f t="shared" si="2"/>
        <v>Power &amp; Fuel</v>
      </c>
      <c r="AI10">
        <f t="shared" si="3"/>
        <v>23</v>
      </c>
      <c r="AJ10">
        <f>+R10</f>
        <v>23</v>
      </c>
      <c r="AK10">
        <f>+W10</f>
        <v>30</v>
      </c>
      <c r="AL10">
        <f>+AB10</f>
        <v>23</v>
      </c>
      <c r="AM10">
        <f t="shared" si="4"/>
        <v>21</v>
      </c>
      <c r="AN10">
        <f>+S10</f>
        <v>24</v>
      </c>
      <c r="AO10">
        <f>+X10</f>
        <v>24</v>
      </c>
      <c r="AP10">
        <f>+AC10</f>
        <v>24</v>
      </c>
      <c r="AQ10">
        <f t="shared" si="5"/>
        <v>21</v>
      </c>
      <c r="AR10">
        <f>+T10</f>
        <v>22</v>
      </c>
      <c r="AS10">
        <f>+Y10</f>
        <v>20</v>
      </c>
      <c r="AT10">
        <f>+AD10</f>
        <v>21</v>
      </c>
      <c r="AU10">
        <f t="shared" si="6"/>
        <v>21</v>
      </c>
      <c r="AV10">
        <f>+U10</f>
        <v>23</v>
      </c>
      <c r="AW10">
        <f>+Z10</f>
        <v>21</v>
      </c>
      <c r="AX10">
        <f>+AE10</f>
        <v>20</v>
      </c>
      <c r="AY10">
        <f t="shared" si="7"/>
        <v>20</v>
      </c>
      <c r="AZ10">
        <f>+V10</f>
        <v>22</v>
      </c>
      <c r="BA10">
        <f>+AA10</f>
        <v>21</v>
      </c>
      <c r="BB10">
        <f t="shared" si="1"/>
        <v>21</v>
      </c>
    </row>
    <row r="11" spans="2:54" x14ac:dyDescent="0.25">
      <c r="B11" t="s">
        <v>13</v>
      </c>
      <c r="C11" t="s">
        <v>9</v>
      </c>
      <c r="D11" s="6">
        <v>23</v>
      </c>
      <c r="E11" s="6">
        <v>24</v>
      </c>
      <c r="F11" s="6">
        <v>21</v>
      </c>
      <c r="G11" s="6">
        <v>20</v>
      </c>
      <c r="H11" s="6">
        <v>21</v>
      </c>
      <c r="I11" s="6"/>
      <c r="J11" s="6"/>
      <c r="K11">
        <v>5</v>
      </c>
      <c r="L11" s="11" t="s">
        <v>12</v>
      </c>
      <c r="M11" s="12">
        <v>15</v>
      </c>
      <c r="N11" s="12">
        <v>15</v>
      </c>
      <c r="O11" s="12">
        <v>7</v>
      </c>
      <c r="P11" s="12">
        <v>8</v>
      </c>
      <c r="Q11" s="12">
        <v>8</v>
      </c>
      <c r="R11" s="12">
        <v>18</v>
      </c>
      <c r="S11" s="12">
        <v>19</v>
      </c>
      <c r="T11" s="12">
        <v>13</v>
      </c>
      <c r="U11" s="12">
        <v>14</v>
      </c>
      <c r="V11" s="12">
        <v>10</v>
      </c>
      <c r="W11" s="12">
        <v>8</v>
      </c>
      <c r="X11" s="12">
        <v>12</v>
      </c>
      <c r="Y11" s="12">
        <v>14</v>
      </c>
      <c r="Z11" s="12">
        <v>8</v>
      </c>
      <c r="AA11" s="12">
        <v>10</v>
      </c>
      <c r="AB11" s="12">
        <v>17</v>
      </c>
      <c r="AC11" s="12">
        <v>17</v>
      </c>
      <c r="AD11" s="12">
        <v>8</v>
      </c>
      <c r="AE11" s="12">
        <v>9</v>
      </c>
      <c r="AF11" s="12">
        <v>9</v>
      </c>
      <c r="AG11" s="12"/>
      <c r="AH11" t="str">
        <f t="shared" si="2"/>
        <v>Profit</v>
      </c>
      <c r="AI11">
        <f t="shared" si="3"/>
        <v>15</v>
      </c>
      <c r="AJ11">
        <f>+R11</f>
        <v>18</v>
      </c>
      <c r="AK11">
        <f>+W11</f>
        <v>8</v>
      </c>
      <c r="AL11">
        <f>+AB11</f>
        <v>17</v>
      </c>
      <c r="AM11">
        <f t="shared" si="4"/>
        <v>15</v>
      </c>
      <c r="AN11">
        <f>+S11</f>
        <v>19</v>
      </c>
      <c r="AO11">
        <f>+X11</f>
        <v>12</v>
      </c>
      <c r="AP11">
        <f>+AC11</f>
        <v>17</v>
      </c>
      <c r="AQ11">
        <f t="shared" si="5"/>
        <v>7</v>
      </c>
      <c r="AR11">
        <f>+T11</f>
        <v>13</v>
      </c>
      <c r="AS11">
        <f>+Y11</f>
        <v>14</v>
      </c>
      <c r="AT11">
        <f>+AD11</f>
        <v>8</v>
      </c>
      <c r="AU11">
        <f t="shared" si="6"/>
        <v>8</v>
      </c>
      <c r="AV11">
        <f>+U11</f>
        <v>14</v>
      </c>
      <c r="AW11">
        <f>+Z11</f>
        <v>8</v>
      </c>
      <c r="AX11">
        <f>+AE11</f>
        <v>9</v>
      </c>
      <c r="AY11">
        <f t="shared" si="7"/>
        <v>8</v>
      </c>
      <c r="AZ11">
        <f>+V11</f>
        <v>10</v>
      </c>
      <c r="BA11">
        <f>+AA11</f>
        <v>10</v>
      </c>
      <c r="BB11">
        <f t="shared" si="1"/>
        <v>9</v>
      </c>
    </row>
    <row r="12" spans="2:54" x14ac:dyDescent="0.25">
      <c r="B12" t="s">
        <v>13</v>
      </c>
      <c r="C12" t="s">
        <v>10</v>
      </c>
      <c r="D12" s="6">
        <v>22</v>
      </c>
      <c r="E12" s="6">
        <v>20</v>
      </c>
      <c r="F12" s="6">
        <v>21</v>
      </c>
      <c r="G12" s="6">
        <v>23</v>
      </c>
      <c r="H12" s="6">
        <v>24</v>
      </c>
      <c r="I12" s="6"/>
      <c r="J12" s="6"/>
    </row>
    <row r="13" spans="2:54" x14ac:dyDescent="0.25">
      <c r="B13" t="s">
        <v>13</v>
      </c>
      <c r="C13" t="s">
        <v>11</v>
      </c>
      <c r="D13" s="6">
        <v>24</v>
      </c>
      <c r="E13" s="6">
        <v>22</v>
      </c>
      <c r="F13" s="6">
        <v>22</v>
      </c>
      <c r="G13" s="6">
        <v>24</v>
      </c>
      <c r="H13" s="6">
        <v>24</v>
      </c>
      <c r="I13" s="6"/>
      <c r="J13" s="6"/>
    </row>
    <row r="14" spans="2:54" x14ac:dyDescent="0.25">
      <c r="B14" t="s">
        <v>13</v>
      </c>
      <c r="C14" t="s">
        <v>12</v>
      </c>
      <c r="D14" s="6">
        <v>17</v>
      </c>
      <c r="E14" s="6">
        <v>17</v>
      </c>
      <c r="F14" s="6">
        <v>8</v>
      </c>
      <c r="G14" s="6">
        <v>9</v>
      </c>
      <c r="H14" s="6">
        <v>9</v>
      </c>
      <c r="I14" s="6"/>
      <c r="J14" s="6"/>
    </row>
    <row r="15" spans="2:54" x14ac:dyDescent="0.25">
      <c r="B15" t="s">
        <v>14</v>
      </c>
      <c r="C15" t="s">
        <v>8</v>
      </c>
      <c r="D15" s="6">
        <v>11</v>
      </c>
      <c r="E15" s="6">
        <v>9</v>
      </c>
      <c r="F15" s="6">
        <v>13</v>
      </c>
      <c r="G15" s="6">
        <v>12</v>
      </c>
      <c r="H15" s="6">
        <v>11</v>
      </c>
      <c r="I15" s="6"/>
      <c r="J15" s="6"/>
      <c r="M15" s="13" t="str">
        <f>B5</f>
        <v>ACC Ltd</v>
      </c>
      <c r="N15" s="13"/>
      <c r="O15" s="13"/>
      <c r="P15" s="13"/>
      <c r="Q15" s="13"/>
      <c r="R15" s="13" t="str">
        <f>+Table2[[#This Row],[Company]]</f>
        <v>Ambuja Cement</v>
      </c>
      <c r="S15" s="13"/>
      <c r="T15" s="13"/>
      <c r="U15" s="13"/>
      <c r="V15" s="13"/>
      <c r="W15" s="13" t="str">
        <f>+B20</f>
        <v>JK Lakshmi Cement</v>
      </c>
      <c r="X15" s="13"/>
      <c r="Y15" s="13"/>
      <c r="Z15" s="13"/>
      <c r="AA15" s="13"/>
      <c r="AB15" s="13" t="str">
        <f>+B10</f>
        <v>Ultratech Cement</v>
      </c>
      <c r="AI15" s="26" t="s">
        <v>7</v>
      </c>
      <c r="AJ15" s="26" t="s">
        <v>14</v>
      </c>
      <c r="AK15" s="26" t="s">
        <v>15</v>
      </c>
      <c r="AL15" s="26" t="s">
        <v>13</v>
      </c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2:54" x14ac:dyDescent="0.25">
      <c r="B16" t="s">
        <v>14</v>
      </c>
      <c r="C16" t="s">
        <v>9</v>
      </c>
      <c r="D16" s="6">
        <v>23</v>
      </c>
      <c r="E16" s="6">
        <v>24</v>
      </c>
      <c r="F16" s="6">
        <v>22</v>
      </c>
      <c r="G16" s="6">
        <v>23</v>
      </c>
      <c r="H16" s="6">
        <v>22</v>
      </c>
      <c r="I16" s="6"/>
      <c r="J16" s="6"/>
      <c r="L16" s="9" t="s">
        <v>23</v>
      </c>
      <c r="M16" s="9">
        <v>2011</v>
      </c>
      <c r="N16" s="9">
        <v>2012</v>
      </c>
      <c r="O16" s="9">
        <v>2013</v>
      </c>
      <c r="P16" s="9">
        <v>2014</v>
      </c>
      <c r="Q16" s="9">
        <v>2015</v>
      </c>
      <c r="R16" s="9">
        <v>2011</v>
      </c>
      <c r="S16" s="9">
        <v>2012</v>
      </c>
      <c r="T16" s="9">
        <v>2013</v>
      </c>
      <c r="U16" s="9">
        <v>2014</v>
      </c>
      <c r="V16" s="9">
        <v>2015</v>
      </c>
      <c r="W16" s="9">
        <v>2011</v>
      </c>
      <c r="X16" s="9">
        <v>2012</v>
      </c>
      <c r="Y16" s="9">
        <v>2013</v>
      </c>
      <c r="Z16" s="9">
        <v>2014</v>
      </c>
      <c r="AA16" s="9">
        <v>2015</v>
      </c>
      <c r="AB16" s="9">
        <v>2011</v>
      </c>
      <c r="AC16" s="9">
        <v>2012</v>
      </c>
      <c r="AD16" s="9">
        <v>2013</v>
      </c>
      <c r="AE16" s="9">
        <v>2014</v>
      </c>
      <c r="AF16" s="9">
        <v>2015</v>
      </c>
      <c r="AI16" s="27">
        <v>2011</v>
      </c>
      <c r="AJ16" s="27">
        <v>2011</v>
      </c>
      <c r="AK16" s="27">
        <v>2011</v>
      </c>
      <c r="AL16" s="27">
        <v>2011</v>
      </c>
      <c r="AM16" s="27">
        <v>2012</v>
      </c>
      <c r="AN16" s="27">
        <v>2012</v>
      </c>
      <c r="AO16" s="27">
        <v>2012</v>
      </c>
      <c r="AP16" s="27">
        <v>2012</v>
      </c>
      <c r="AQ16" s="27">
        <v>2013</v>
      </c>
      <c r="AR16" s="27">
        <v>2013</v>
      </c>
      <c r="AS16" s="27">
        <v>2013</v>
      </c>
      <c r="AT16" s="27">
        <v>2013</v>
      </c>
      <c r="AU16" s="27">
        <v>2014</v>
      </c>
      <c r="AV16" s="27">
        <v>2014</v>
      </c>
      <c r="AW16" s="27">
        <v>2014</v>
      </c>
      <c r="AX16" s="27">
        <v>2014</v>
      </c>
      <c r="AY16" s="27">
        <v>2015</v>
      </c>
      <c r="AZ16" s="27">
        <v>2015</v>
      </c>
      <c r="BA16" s="27">
        <v>2015</v>
      </c>
      <c r="BB16" s="27">
        <v>2015</v>
      </c>
    </row>
    <row r="17" spans="1:54" x14ac:dyDescent="0.25">
      <c r="B17" t="s">
        <v>14</v>
      </c>
      <c r="C17" t="s">
        <v>10</v>
      </c>
      <c r="D17" s="6">
        <v>23</v>
      </c>
      <c r="E17" s="6">
        <v>23</v>
      </c>
      <c r="F17" s="6">
        <v>25</v>
      </c>
      <c r="G17" s="6">
        <v>24</v>
      </c>
      <c r="H17" s="6">
        <v>27</v>
      </c>
      <c r="I17" s="6"/>
      <c r="J17" s="6"/>
      <c r="L17" s="9" t="str">
        <f>L7</f>
        <v>Fixed Cost</v>
      </c>
      <c r="M17" s="14">
        <v>1</v>
      </c>
      <c r="N17" s="14">
        <f>N7/$M7</f>
        <v>0.96296296296296291</v>
      </c>
      <c r="O17" s="14">
        <f t="shared" ref="O17:Q17" si="8">O7/$M7</f>
        <v>1.0740740740740742</v>
      </c>
      <c r="P17" s="14">
        <f t="shared" si="8"/>
        <v>1.0740740740740742</v>
      </c>
      <c r="Q17" s="14">
        <f t="shared" si="8"/>
        <v>1.1111111111111112</v>
      </c>
      <c r="R17" s="14">
        <v>1</v>
      </c>
      <c r="S17" s="14">
        <f>S7/$R7</f>
        <v>1</v>
      </c>
      <c r="T17" s="14">
        <f t="shared" ref="T17:V17" si="9">T7/$R7</f>
        <v>1.08</v>
      </c>
      <c r="U17" s="14">
        <f t="shared" si="9"/>
        <v>1.08</v>
      </c>
      <c r="V17" s="14">
        <f t="shared" si="9"/>
        <v>1.2</v>
      </c>
      <c r="W17" s="14">
        <v>1</v>
      </c>
      <c r="X17" s="14">
        <f>X7/$W7</f>
        <v>1.0526315789473684</v>
      </c>
      <c r="Y17" s="14">
        <f t="shared" ref="Y17:AA17" si="10">Y7/$W7</f>
        <v>1</v>
      </c>
      <c r="Z17" s="14">
        <f t="shared" si="10"/>
        <v>1</v>
      </c>
      <c r="AA17" s="14">
        <f t="shared" si="10"/>
        <v>0.94736842105263153</v>
      </c>
      <c r="AB17" s="14">
        <v>1</v>
      </c>
      <c r="AC17" s="14">
        <f>AC7/$AB7</f>
        <v>0.91666666666666663</v>
      </c>
      <c r="AD17" s="14">
        <f t="shared" ref="AD17:AF17" si="11">AD7/$AB7</f>
        <v>0.91666666666666663</v>
      </c>
      <c r="AE17" s="14">
        <f t="shared" si="11"/>
        <v>1</v>
      </c>
      <c r="AF17" s="14">
        <f t="shared" si="11"/>
        <v>1</v>
      </c>
      <c r="AG17" s="14"/>
      <c r="AH17" t="str">
        <f>+L17</f>
        <v>Fixed Cost</v>
      </c>
      <c r="AI17" s="33">
        <f>+M17</f>
        <v>1</v>
      </c>
      <c r="AJ17" s="33">
        <f>+R17</f>
        <v>1</v>
      </c>
      <c r="AK17" s="33">
        <f>+W17</f>
        <v>1</v>
      </c>
      <c r="AL17" s="33">
        <f>+AB17</f>
        <v>1</v>
      </c>
      <c r="AM17" s="33">
        <f t="shared" ref="AM17:AM21" si="12">+N17</f>
        <v>0.96296296296296291</v>
      </c>
      <c r="AN17" s="33">
        <f>+S17</f>
        <v>1</v>
      </c>
      <c r="AO17" s="33">
        <f>+X17</f>
        <v>1.0526315789473684</v>
      </c>
      <c r="AP17" s="33">
        <f>+AC17</f>
        <v>0.91666666666666663</v>
      </c>
      <c r="AQ17" s="33">
        <f t="shared" ref="AQ17:AQ21" si="13">+O17</f>
        <v>1.0740740740740742</v>
      </c>
      <c r="AR17" s="33">
        <f>+T17</f>
        <v>1.08</v>
      </c>
      <c r="AS17" s="33">
        <f>+Y17</f>
        <v>1</v>
      </c>
      <c r="AT17" s="33">
        <f>+AD17</f>
        <v>0.91666666666666663</v>
      </c>
      <c r="AU17" s="33">
        <f t="shared" ref="AU17:AU21" si="14">+P17</f>
        <v>1.0740740740740742</v>
      </c>
      <c r="AV17" s="33">
        <f>+U17</f>
        <v>1.08</v>
      </c>
      <c r="AW17" s="33">
        <f>+Z17</f>
        <v>1</v>
      </c>
      <c r="AX17" s="33">
        <f>+AE17</f>
        <v>1</v>
      </c>
      <c r="AY17" s="33">
        <f t="shared" ref="AY17:AY21" si="15">+Q17</f>
        <v>1.1111111111111112</v>
      </c>
      <c r="AZ17" s="33">
        <f>+V17</f>
        <v>1.2</v>
      </c>
      <c r="BA17" s="33">
        <f>+AA17</f>
        <v>0.94736842105263153</v>
      </c>
      <c r="BB17" s="33">
        <f t="shared" ref="BB17:BB21" si="16">+AF17</f>
        <v>1</v>
      </c>
    </row>
    <row r="18" spans="1:54" x14ac:dyDescent="0.25">
      <c r="B18" t="s">
        <v>14</v>
      </c>
      <c r="C18" t="s">
        <v>11</v>
      </c>
      <c r="D18" s="6">
        <v>25</v>
      </c>
      <c r="E18" s="6">
        <v>25</v>
      </c>
      <c r="F18" s="6">
        <v>27</v>
      </c>
      <c r="G18" s="6">
        <v>27</v>
      </c>
      <c r="H18" s="6">
        <v>30</v>
      </c>
      <c r="I18" s="6"/>
      <c r="J18" s="6"/>
      <c r="L18" s="9" t="str">
        <f t="shared" ref="L18:L21" si="17">L8</f>
        <v>Freight &amp; Forwarding</v>
      </c>
      <c r="M18" s="14">
        <v>1</v>
      </c>
      <c r="N18" s="14">
        <f t="shared" ref="N18:Q18" si="18">N8/$M8</f>
        <v>1</v>
      </c>
      <c r="O18" s="14">
        <f t="shared" si="18"/>
        <v>1.05</v>
      </c>
      <c r="P18" s="14">
        <f t="shared" si="18"/>
        <v>1.1000000000000001</v>
      </c>
      <c r="Q18" s="14">
        <f t="shared" si="18"/>
        <v>1.1499999999999999</v>
      </c>
      <c r="R18" s="14">
        <v>1</v>
      </c>
      <c r="S18" s="14">
        <f t="shared" ref="S18:V18" si="19">S8/$R8</f>
        <v>1</v>
      </c>
      <c r="T18" s="14">
        <f t="shared" si="19"/>
        <v>1.0869565217391304</v>
      </c>
      <c r="U18" s="14">
        <f t="shared" si="19"/>
        <v>1.0434782608695652</v>
      </c>
      <c r="V18" s="14">
        <f t="shared" si="19"/>
        <v>1.173913043478261</v>
      </c>
      <c r="W18" s="14">
        <v>1</v>
      </c>
      <c r="X18" s="14">
        <f t="shared" ref="X18:AA18" si="20">X8/$W8</f>
        <v>0.95</v>
      </c>
      <c r="Y18" s="14">
        <f t="shared" si="20"/>
        <v>1.05</v>
      </c>
      <c r="Z18" s="14">
        <f t="shared" si="20"/>
        <v>1.1000000000000001</v>
      </c>
      <c r="AA18" s="14">
        <f t="shared" si="20"/>
        <v>1.1000000000000001</v>
      </c>
      <c r="AB18" s="14">
        <v>1</v>
      </c>
      <c r="AC18" s="14">
        <f t="shared" ref="AC18:AF18" si="21">AC8/$AB8</f>
        <v>0.90909090909090906</v>
      </c>
      <c r="AD18" s="14">
        <f t="shared" si="21"/>
        <v>0.95454545454545459</v>
      </c>
      <c r="AE18" s="14">
        <f t="shared" si="21"/>
        <v>1.0454545454545454</v>
      </c>
      <c r="AF18" s="14">
        <f t="shared" si="21"/>
        <v>1.0909090909090908</v>
      </c>
      <c r="AG18" s="14"/>
      <c r="AH18" t="str">
        <f t="shared" ref="AH18:AH21" si="22">+L18</f>
        <v>Freight &amp; Forwarding</v>
      </c>
      <c r="AI18" s="33">
        <f t="shared" ref="AI18:AI21" si="23">+M18</f>
        <v>1</v>
      </c>
      <c r="AJ18" s="33">
        <f>+R18</f>
        <v>1</v>
      </c>
      <c r="AK18" s="33">
        <f>+W18</f>
        <v>1</v>
      </c>
      <c r="AL18" s="33">
        <f>+AB18</f>
        <v>1</v>
      </c>
      <c r="AM18" s="33">
        <f t="shared" si="12"/>
        <v>1</v>
      </c>
      <c r="AN18" s="33">
        <f>+S18</f>
        <v>1</v>
      </c>
      <c r="AO18" s="33">
        <f>+X18</f>
        <v>0.95</v>
      </c>
      <c r="AP18" s="33">
        <f>+AC18</f>
        <v>0.90909090909090906</v>
      </c>
      <c r="AQ18" s="33">
        <f t="shared" si="13"/>
        <v>1.05</v>
      </c>
      <c r="AR18" s="33">
        <f>+T18</f>
        <v>1.0869565217391304</v>
      </c>
      <c r="AS18" s="33">
        <f>+Y18</f>
        <v>1.05</v>
      </c>
      <c r="AT18" s="33">
        <f>+AD18</f>
        <v>0.95454545454545459</v>
      </c>
      <c r="AU18" s="33">
        <f t="shared" si="14"/>
        <v>1.1000000000000001</v>
      </c>
      <c r="AV18" s="33">
        <f>+U18</f>
        <v>1.0434782608695652</v>
      </c>
      <c r="AW18" s="33">
        <f>+Z18</f>
        <v>1.1000000000000001</v>
      </c>
      <c r="AX18" s="33">
        <f>+AE18</f>
        <v>1.0454545454545454</v>
      </c>
      <c r="AY18" s="33">
        <f t="shared" si="15"/>
        <v>1.1499999999999999</v>
      </c>
      <c r="AZ18" s="33">
        <f>+V18</f>
        <v>1.173913043478261</v>
      </c>
      <c r="BA18" s="33">
        <f>+AA18</f>
        <v>1.1000000000000001</v>
      </c>
      <c r="BB18" s="33">
        <f t="shared" si="16"/>
        <v>1.0909090909090908</v>
      </c>
    </row>
    <row r="19" spans="1:54" x14ac:dyDescent="0.25">
      <c r="B19" t="s">
        <v>14</v>
      </c>
      <c r="C19" t="s">
        <v>12</v>
      </c>
      <c r="D19" s="6">
        <v>18</v>
      </c>
      <c r="E19" s="6">
        <v>19</v>
      </c>
      <c r="F19" s="6">
        <v>13</v>
      </c>
      <c r="G19" s="6">
        <v>14</v>
      </c>
      <c r="H19" s="6">
        <v>10</v>
      </c>
      <c r="I19" s="6"/>
      <c r="J19" s="6"/>
      <c r="L19" s="9" t="str">
        <f t="shared" si="17"/>
        <v>Other variable cost</v>
      </c>
      <c r="M19" s="14">
        <v>1</v>
      </c>
      <c r="N19" s="14">
        <f t="shared" ref="N19:Q19" si="24">N9/$M9</f>
        <v>1.2</v>
      </c>
      <c r="O19" s="14">
        <f t="shared" si="24"/>
        <v>1.4666666666666666</v>
      </c>
      <c r="P19" s="14">
        <f t="shared" si="24"/>
        <v>1.3333333333333333</v>
      </c>
      <c r="Q19" s="14">
        <f t="shared" si="24"/>
        <v>1.2666666666666666</v>
      </c>
      <c r="R19" s="14">
        <v>1</v>
      </c>
      <c r="S19" s="14">
        <f t="shared" ref="S19:V19" si="25">S9/$R9</f>
        <v>0.81818181818181823</v>
      </c>
      <c r="T19" s="14">
        <f t="shared" si="25"/>
        <v>1.1818181818181819</v>
      </c>
      <c r="U19" s="14">
        <f t="shared" si="25"/>
        <v>1.0909090909090908</v>
      </c>
      <c r="V19" s="14">
        <f t="shared" si="25"/>
        <v>1</v>
      </c>
      <c r="W19" s="14">
        <v>1</v>
      </c>
      <c r="X19" s="14">
        <f t="shared" ref="X19:AA19" si="26">X9/$W9</f>
        <v>1.0869565217391304</v>
      </c>
      <c r="Y19" s="14">
        <f t="shared" si="26"/>
        <v>1.1304347826086956</v>
      </c>
      <c r="Z19" s="14">
        <f t="shared" si="26"/>
        <v>1.3043478260869565</v>
      </c>
      <c r="AA19" s="14">
        <f t="shared" si="26"/>
        <v>1.2608695652173914</v>
      </c>
      <c r="AB19" s="14">
        <v>1</v>
      </c>
      <c r="AC19" s="14">
        <f t="shared" ref="AC19:AF19" si="27">AC9/$AB9</f>
        <v>1.0625</v>
      </c>
      <c r="AD19" s="14">
        <f t="shared" si="27"/>
        <v>1.125</v>
      </c>
      <c r="AE19" s="14">
        <f t="shared" si="27"/>
        <v>1.1875</v>
      </c>
      <c r="AF19" s="14">
        <f t="shared" si="27"/>
        <v>1.125</v>
      </c>
      <c r="AG19" s="14"/>
      <c r="AH19" t="str">
        <f t="shared" si="22"/>
        <v>Other variable cost</v>
      </c>
      <c r="AI19" s="33">
        <f t="shared" si="23"/>
        <v>1</v>
      </c>
      <c r="AJ19" s="33">
        <f>+R19</f>
        <v>1</v>
      </c>
      <c r="AK19" s="33">
        <f>+W19</f>
        <v>1</v>
      </c>
      <c r="AL19" s="33">
        <f>+AB19</f>
        <v>1</v>
      </c>
      <c r="AM19" s="33">
        <f t="shared" si="12"/>
        <v>1.2</v>
      </c>
      <c r="AN19" s="33">
        <f>+S19</f>
        <v>0.81818181818181823</v>
      </c>
      <c r="AO19" s="33">
        <f>+X19</f>
        <v>1.0869565217391304</v>
      </c>
      <c r="AP19" s="33">
        <f>+AC19</f>
        <v>1.0625</v>
      </c>
      <c r="AQ19" s="33">
        <f t="shared" si="13"/>
        <v>1.4666666666666666</v>
      </c>
      <c r="AR19" s="33">
        <f>+T19</f>
        <v>1.1818181818181819</v>
      </c>
      <c r="AS19" s="33">
        <f>+Y19</f>
        <v>1.1304347826086956</v>
      </c>
      <c r="AT19" s="33">
        <f>+AD19</f>
        <v>1.125</v>
      </c>
      <c r="AU19" s="33">
        <f t="shared" si="14"/>
        <v>1.3333333333333333</v>
      </c>
      <c r="AV19" s="33">
        <f>+U19</f>
        <v>1.0909090909090908</v>
      </c>
      <c r="AW19" s="33">
        <f>+Z19</f>
        <v>1.3043478260869565</v>
      </c>
      <c r="AX19" s="33">
        <f>+AE19</f>
        <v>1.1875</v>
      </c>
      <c r="AY19" s="33">
        <f t="shared" si="15"/>
        <v>1.2666666666666666</v>
      </c>
      <c r="AZ19" s="33">
        <f>+V19</f>
        <v>1</v>
      </c>
      <c r="BA19" s="33">
        <f>+AA19</f>
        <v>1.2608695652173914</v>
      </c>
      <c r="BB19" s="33">
        <f t="shared" si="16"/>
        <v>1.125</v>
      </c>
    </row>
    <row r="20" spans="1:54" x14ac:dyDescent="0.25">
      <c r="B20" t="s">
        <v>15</v>
      </c>
      <c r="C20" t="s">
        <v>8</v>
      </c>
      <c r="D20" s="7">
        <v>23</v>
      </c>
      <c r="E20" s="7">
        <v>25</v>
      </c>
      <c r="F20" s="7">
        <v>26</v>
      </c>
      <c r="G20" s="7">
        <v>30</v>
      </c>
      <c r="H20" s="7">
        <v>29</v>
      </c>
      <c r="I20" s="7"/>
      <c r="J20" s="7"/>
      <c r="L20" s="9" t="str">
        <f t="shared" si="17"/>
        <v>Power &amp; Fuel</v>
      </c>
      <c r="M20" s="14">
        <v>1</v>
      </c>
      <c r="N20" s="14">
        <f t="shared" ref="N20:Q20" si="28">N10/$M10</f>
        <v>0.91304347826086951</v>
      </c>
      <c r="O20" s="14">
        <f t="shared" si="28"/>
        <v>0.91304347826086951</v>
      </c>
      <c r="P20" s="14">
        <f t="shared" si="28"/>
        <v>0.91304347826086951</v>
      </c>
      <c r="Q20" s="14">
        <f t="shared" si="28"/>
        <v>0.86956521739130432</v>
      </c>
      <c r="R20" s="14">
        <v>1</v>
      </c>
      <c r="S20" s="14">
        <f t="shared" ref="S20:V20" si="29">S10/$R10</f>
        <v>1.0434782608695652</v>
      </c>
      <c r="T20" s="14">
        <f t="shared" si="29"/>
        <v>0.95652173913043481</v>
      </c>
      <c r="U20" s="14">
        <f t="shared" si="29"/>
        <v>1</v>
      </c>
      <c r="V20" s="14">
        <f t="shared" si="29"/>
        <v>0.95652173913043481</v>
      </c>
      <c r="W20" s="14">
        <v>1</v>
      </c>
      <c r="X20" s="14">
        <f t="shared" ref="X20:AA20" si="30">X10/$W10</f>
        <v>0.8</v>
      </c>
      <c r="Y20" s="14">
        <f t="shared" si="30"/>
        <v>0.66666666666666663</v>
      </c>
      <c r="Z20" s="14">
        <f t="shared" si="30"/>
        <v>0.7</v>
      </c>
      <c r="AA20" s="14">
        <f t="shared" si="30"/>
        <v>0.7</v>
      </c>
      <c r="AB20" s="14">
        <v>1</v>
      </c>
      <c r="AC20" s="14">
        <f t="shared" ref="AC20:AF20" si="31">AC10/$AB10</f>
        <v>1.0434782608695652</v>
      </c>
      <c r="AD20" s="14">
        <f t="shared" si="31"/>
        <v>0.91304347826086951</v>
      </c>
      <c r="AE20" s="14">
        <f t="shared" si="31"/>
        <v>0.86956521739130432</v>
      </c>
      <c r="AF20" s="14">
        <f t="shared" si="31"/>
        <v>0.91304347826086951</v>
      </c>
      <c r="AG20" s="14"/>
      <c r="AH20" t="str">
        <f t="shared" si="22"/>
        <v>Power &amp; Fuel</v>
      </c>
      <c r="AI20" s="33">
        <f t="shared" si="23"/>
        <v>1</v>
      </c>
      <c r="AJ20" s="33">
        <f>+R20</f>
        <v>1</v>
      </c>
      <c r="AK20" s="33">
        <f>+W20</f>
        <v>1</v>
      </c>
      <c r="AL20" s="33">
        <f>+AB20</f>
        <v>1</v>
      </c>
      <c r="AM20" s="33">
        <f t="shared" si="12"/>
        <v>0.91304347826086951</v>
      </c>
      <c r="AN20" s="33">
        <f>+S20</f>
        <v>1.0434782608695652</v>
      </c>
      <c r="AO20" s="33">
        <f>+X20</f>
        <v>0.8</v>
      </c>
      <c r="AP20" s="33">
        <f>+AC20</f>
        <v>1.0434782608695652</v>
      </c>
      <c r="AQ20" s="33">
        <f t="shared" si="13"/>
        <v>0.91304347826086951</v>
      </c>
      <c r="AR20" s="33">
        <f>+T20</f>
        <v>0.95652173913043481</v>
      </c>
      <c r="AS20" s="33">
        <f>+Y20</f>
        <v>0.66666666666666663</v>
      </c>
      <c r="AT20" s="33">
        <f>+AD20</f>
        <v>0.91304347826086951</v>
      </c>
      <c r="AU20" s="33">
        <f t="shared" si="14"/>
        <v>0.91304347826086951</v>
      </c>
      <c r="AV20" s="33">
        <f>+U20</f>
        <v>1</v>
      </c>
      <c r="AW20" s="33">
        <f>+Z20</f>
        <v>0.7</v>
      </c>
      <c r="AX20" s="33">
        <f>+AE20</f>
        <v>0.86956521739130432</v>
      </c>
      <c r="AY20" s="33">
        <f t="shared" si="15"/>
        <v>0.86956521739130432</v>
      </c>
      <c r="AZ20" s="33">
        <f>+V20</f>
        <v>0.95652173913043481</v>
      </c>
      <c r="BA20" s="33">
        <f>+AA20</f>
        <v>0.7</v>
      </c>
      <c r="BB20" s="33">
        <f t="shared" si="16"/>
        <v>0.91304347826086951</v>
      </c>
    </row>
    <row r="21" spans="1:54" x14ac:dyDescent="0.25">
      <c r="B21" t="s">
        <v>15</v>
      </c>
      <c r="C21" t="s">
        <v>9</v>
      </c>
      <c r="D21" s="7">
        <v>30</v>
      </c>
      <c r="E21" s="7">
        <v>24</v>
      </c>
      <c r="F21" s="7">
        <v>20</v>
      </c>
      <c r="G21" s="7">
        <v>21</v>
      </c>
      <c r="H21" s="7">
        <v>21</v>
      </c>
      <c r="I21" s="7"/>
      <c r="J21" s="7"/>
      <c r="L21" s="9" t="str">
        <f t="shared" si="17"/>
        <v>Profit</v>
      </c>
      <c r="M21" s="14">
        <v>1</v>
      </c>
      <c r="N21" s="14">
        <f t="shared" ref="N21:Q21" si="32">N11/$M11</f>
        <v>1</v>
      </c>
      <c r="O21" s="14">
        <f t="shared" si="32"/>
        <v>0.46666666666666667</v>
      </c>
      <c r="P21" s="14">
        <f t="shared" si="32"/>
        <v>0.53333333333333333</v>
      </c>
      <c r="Q21" s="14">
        <f t="shared" si="32"/>
        <v>0.53333333333333333</v>
      </c>
      <c r="R21" s="14">
        <v>1</v>
      </c>
      <c r="S21" s="14">
        <f t="shared" ref="S21:V21" si="33">S11/$R11</f>
        <v>1.0555555555555556</v>
      </c>
      <c r="T21" s="14">
        <f t="shared" si="33"/>
        <v>0.72222222222222221</v>
      </c>
      <c r="U21" s="14">
        <f t="shared" si="33"/>
        <v>0.77777777777777779</v>
      </c>
      <c r="V21" s="14">
        <f t="shared" si="33"/>
        <v>0.55555555555555558</v>
      </c>
      <c r="W21" s="14">
        <v>1</v>
      </c>
      <c r="X21" s="14">
        <f t="shared" ref="X21:AA21" si="34">X11/$W11</f>
        <v>1.5</v>
      </c>
      <c r="Y21" s="14">
        <f t="shared" si="34"/>
        <v>1.75</v>
      </c>
      <c r="Z21" s="14">
        <f t="shared" si="34"/>
        <v>1</v>
      </c>
      <c r="AA21" s="14">
        <f t="shared" si="34"/>
        <v>1.25</v>
      </c>
      <c r="AB21" s="14">
        <v>1</v>
      </c>
      <c r="AC21" s="14">
        <f t="shared" ref="AC21:AF21" si="35">AC11/$AB11</f>
        <v>1</v>
      </c>
      <c r="AD21" s="14">
        <f t="shared" si="35"/>
        <v>0.47058823529411764</v>
      </c>
      <c r="AE21" s="14">
        <f t="shared" si="35"/>
        <v>0.52941176470588236</v>
      </c>
      <c r="AF21" s="14">
        <f t="shared" si="35"/>
        <v>0.52941176470588236</v>
      </c>
      <c r="AG21" s="14"/>
      <c r="AH21" t="str">
        <f t="shared" si="22"/>
        <v>Profit</v>
      </c>
      <c r="AI21" s="33">
        <f t="shared" si="23"/>
        <v>1</v>
      </c>
      <c r="AJ21" s="33">
        <f>+R21</f>
        <v>1</v>
      </c>
      <c r="AK21" s="33">
        <f>+W21</f>
        <v>1</v>
      </c>
      <c r="AL21" s="33">
        <f>+AB21</f>
        <v>1</v>
      </c>
      <c r="AM21" s="33">
        <f t="shared" si="12"/>
        <v>1</v>
      </c>
      <c r="AN21" s="33">
        <f>+S21</f>
        <v>1.0555555555555556</v>
      </c>
      <c r="AO21" s="33">
        <f>+X21</f>
        <v>1.5</v>
      </c>
      <c r="AP21" s="33">
        <f>+AC21</f>
        <v>1</v>
      </c>
      <c r="AQ21" s="33">
        <f t="shared" si="13"/>
        <v>0.46666666666666667</v>
      </c>
      <c r="AR21" s="33">
        <f>+T21</f>
        <v>0.72222222222222221</v>
      </c>
      <c r="AS21" s="33">
        <f>+Y21</f>
        <v>1.75</v>
      </c>
      <c r="AT21" s="33">
        <f>+AD21</f>
        <v>0.47058823529411764</v>
      </c>
      <c r="AU21" s="33">
        <f t="shared" si="14"/>
        <v>0.53333333333333333</v>
      </c>
      <c r="AV21" s="33">
        <f>+U21</f>
        <v>0.77777777777777779</v>
      </c>
      <c r="AW21" s="33">
        <f>+Z21</f>
        <v>1</v>
      </c>
      <c r="AX21" s="33">
        <f>+AE21</f>
        <v>0.52941176470588236</v>
      </c>
      <c r="AY21" s="33">
        <f t="shared" si="15"/>
        <v>0.53333333333333333</v>
      </c>
      <c r="AZ21" s="33">
        <f>+V21</f>
        <v>0.55555555555555558</v>
      </c>
      <c r="BA21" s="33">
        <f>+AA21</f>
        <v>1.25</v>
      </c>
      <c r="BB21" s="33">
        <f t="shared" si="16"/>
        <v>0.52941176470588236</v>
      </c>
    </row>
    <row r="22" spans="1:54" x14ac:dyDescent="0.25">
      <c r="B22" t="s">
        <v>15</v>
      </c>
      <c r="C22" t="s">
        <v>10</v>
      </c>
      <c r="D22" s="7">
        <v>20</v>
      </c>
      <c r="E22" s="7">
        <v>19</v>
      </c>
      <c r="F22" s="7">
        <v>21</v>
      </c>
      <c r="G22" s="7">
        <v>22</v>
      </c>
      <c r="H22" s="7">
        <v>22</v>
      </c>
      <c r="I22" s="7"/>
      <c r="J22" s="7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54" x14ac:dyDescent="0.25">
      <c r="B23" t="s">
        <v>15</v>
      </c>
      <c r="C23" t="s">
        <v>11</v>
      </c>
      <c r="D23" s="7">
        <v>19</v>
      </c>
      <c r="E23" s="7">
        <v>20</v>
      </c>
      <c r="F23" s="7">
        <v>19</v>
      </c>
      <c r="G23" s="7">
        <v>19</v>
      </c>
      <c r="H23" s="7">
        <v>18</v>
      </c>
      <c r="I23" s="7"/>
      <c r="J23" s="7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54" x14ac:dyDescent="0.25">
      <c r="B24" t="s">
        <v>15</v>
      </c>
      <c r="C24" t="s">
        <v>12</v>
      </c>
      <c r="D24" s="7">
        <v>8</v>
      </c>
      <c r="E24" s="7">
        <v>12</v>
      </c>
      <c r="F24" s="7">
        <v>14</v>
      </c>
      <c r="G24" s="7">
        <v>8</v>
      </c>
      <c r="H24" s="7">
        <v>10</v>
      </c>
      <c r="I24" s="7"/>
      <c r="J24" s="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54" x14ac:dyDescent="0.25">
      <c r="L25" s="11" t="s">
        <v>28</v>
      </c>
      <c r="M25" s="13" t="str">
        <f>M15</f>
        <v>ACC Ltd</v>
      </c>
      <c r="R25" s="13" t="str">
        <f>R15</f>
        <v>Ambuja Cement</v>
      </c>
      <c r="W25" s="13" t="str">
        <f>W15</f>
        <v>JK Lakshmi Cement</v>
      </c>
      <c r="AB25" s="13" t="str">
        <f>AB15</f>
        <v>Ultratech Cement</v>
      </c>
      <c r="AI25" s="26" t="s">
        <v>7</v>
      </c>
      <c r="AJ25" s="26" t="s">
        <v>14</v>
      </c>
      <c r="AK25" s="26" t="s">
        <v>15</v>
      </c>
      <c r="AL25" s="26" t="s">
        <v>13</v>
      </c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x14ac:dyDescent="0.25">
      <c r="M26" s="15">
        <f>M16</f>
        <v>2011</v>
      </c>
      <c r="N26" s="15">
        <f>N16</f>
        <v>2012</v>
      </c>
      <c r="O26" s="15">
        <f>O16</f>
        <v>2013</v>
      </c>
      <c r="P26" s="15">
        <f>P16</f>
        <v>2014</v>
      </c>
      <c r="Q26" s="15">
        <f>Q16</f>
        <v>2015</v>
      </c>
      <c r="R26" s="15">
        <f>R16</f>
        <v>2011</v>
      </c>
      <c r="S26" s="15">
        <f>S16</f>
        <v>2012</v>
      </c>
      <c r="T26" s="15">
        <f>T16</f>
        <v>2013</v>
      </c>
      <c r="U26" s="15">
        <f>U16</f>
        <v>2014</v>
      </c>
      <c r="V26" s="15">
        <f>V16</f>
        <v>2015</v>
      </c>
      <c r="W26" s="15">
        <f>W16</f>
        <v>2011</v>
      </c>
      <c r="X26" s="15">
        <f>X16</f>
        <v>2012</v>
      </c>
      <c r="Y26" s="15">
        <f>Y16</f>
        <v>2013</v>
      </c>
      <c r="Z26" s="15">
        <f>Z16</f>
        <v>2014</v>
      </c>
      <c r="AA26" s="15">
        <f>AA16</f>
        <v>2015</v>
      </c>
      <c r="AB26" s="15">
        <f>AB16</f>
        <v>2011</v>
      </c>
      <c r="AC26" s="15">
        <f>AC16</f>
        <v>2012</v>
      </c>
      <c r="AD26" s="15">
        <f>AD16</f>
        <v>2013</v>
      </c>
      <c r="AE26" s="15">
        <f>AE16</f>
        <v>2014</v>
      </c>
      <c r="AF26" s="15">
        <f>AF16</f>
        <v>2015</v>
      </c>
      <c r="AG26" s="15"/>
      <c r="AI26" s="27">
        <v>2011</v>
      </c>
      <c r="AJ26" s="27">
        <v>2011</v>
      </c>
      <c r="AK26" s="27">
        <v>2011</v>
      </c>
      <c r="AL26" s="27">
        <v>2011</v>
      </c>
      <c r="AM26" s="27">
        <v>2012</v>
      </c>
      <c r="AN26" s="27">
        <v>2012</v>
      </c>
      <c r="AO26" s="27">
        <v>2012</v>
      </c>
      <c r="AP26" s="27">
        <v>2012</v>
      </c>
      <c r="AQ26" s="27">
        <v>2013</v>
      </c>
      <c r="AR26" s="27">
        <v>2013</v>
      </c>
      <c r="AS26" s="27">
        <v>2013</v>
      </c>
      <c r="AT26" s="27">
        <v>2013</v>
      </c>
      <c r="AU26" s="27">
        <v>2014</v>
      </c>
      <c r="AV26" s="27">
        <v>2014</v>
      </c>
      <c r="AW26" s="27">
        <v>2014</v>
      </c>
      <c r="AX26" s="27">
        <v>2014</v>
      </c>
      <c r="AY26" s="27">
        <v>2015</v>
      </c>
      <c r="AZ26" s="27">
        <v>2015</v>
      </c>
      <c r="BA26" s="27">
        <v>2015</v>
      </c>
      <c r="BB26" s="27">
        <v>2015</v>
      </c>
    </row>
    <row r="27" spans="1:54" x14ac:dyDescent="0.25">
      <c r="K27">
        <v>1</v>
      </c>
      <c r="L27" s="16" t="str">
        <f>L7</f>
        <v>Fixed Cost</v>
      </c>
      <c r="M27" s="9">
        <f>M17*100</f>
        <v>100</v>
      </c>
      <c r="N27" s="17">
        <f t="shared" ref="N27:Q27" si="36">N17*100</f>
        <v>96.296296296296291</v>
      </c>
      <c r="O27" s="17">
        <f t="shared" si="36"/>
        <v>107.40740740740742</v>
      </c>
      <c r="P27" s="17">
        <f t="shared" si="36"/>
        <v>107.40740740740742</v>
      </c>
      <c r="Q27" s="17">
        <f t="shared" si="36"/>
        <v>111.11111111111111</v>
      </c>
      <c r="R27" s="9">
        <f>R17*100</f>
        <v>100</v>
      </c>
      <c r="S27" s="17">
        <f t="shared" ref="S27:V27" si="37">S17*100</f>
        <v>100</v>
      </c>
      <c r="T27" s="17">
        <f t="shared" si="37"/>
        <v>108</v>
      </c>
      <c r="U27" s="17">
        <f t="shared" si="37"/>
        <v>108</v>
      </c>
      <c r="V27" s="17">
        <f t="shared" si="37"/>
        <v>120</v>
      </c>
      <c r="W27" s="9">
        <f>W17*100</f>
        <v>100</v>
      </c>
      <c r="X27" s="17">
        <f t="shared" ref="X27:AA27" si="38">X17*100</f>
        <v>105.26315789473684</v>
      </c>
      <c r="Y27" s="17">
        <f t="shared" si="38"/>
        <v>100</v>
      </c>
      <c r="Z27" s="17">
        <f t="shared" si="38"/>
        <v>100</v>
      </c>
      <c r="AA27" s="17">
        <f t="shared" si="38"/>
        <v>94.73684210526315</v>
      </c>
      <c r="AB27" s="9">
        <f>AB17*100</f>
        <v>100</v>
      </c>
      <c r="AC27" s="17">
        <f t="shared" ref="AC27:AF27" si="39">AC17*100</f>
        <v>91.666666666666657</v>
      </c>
      <c r="AD27" s="17">
        <f t="shared" si="39"/>
        <v>91.666666666666657</v>
      </c>
      <c r="AE27" s="17">
        <f t="shared" si="39"/>
        <v>100</v>
      </c>
      <c r="AF27" s="17">
        <f t="shared" si="39"/>
        <v>100</v>
      </c>
      <c r="AG27" s="17"/>
      <c r="AH27" t="str">
        <f>+L27</f>
        <v>Fixed Cost</v>
      </c>
      <c r="AI27" s="32">
        <f>+M27</f>
        <v>100</v>
      </c>
      <c r="AJ27" s="32">
        <f>+R27</f>
        <v>100</v>
      </c>
      <c r="AK27" s="32">
        <f>+W27</f>
        <v>100</v>
      </c>
      <c r="AL27" s="32">
        <f>+AB27</f>
        <v>100</v>
      </c>
      <c r="AM27" s="32">
        <f t="shared" ref="AM27:AM31" si="40">+N27</f>
        <v>96.296296296296291</v>
      </c>
      <c r="AN27" s="32">
        <f>+S27</f>
        <v>100</v>
      </c>
      <c r="AO27" s="32">
        <f>+X27</f>
        <v>105.26315789473684</v>
      </c>
      <c r="AP27" s="32">
        <f>+AC27</f>
        <v>91.666666666666657</v>
      </c>
      <c r="AQ27" s="32">
        <f t="shared" ref="AQ27:AQ31" si="41">+O27</f>
        <v>107.40740740740742</v>
      </c>
      <c r="AR27" s="32">
        <f>+T27</f>
        <v>108</v>
      </c>
      <c r="AS27" s="32">
        <f>+Y27</f>
        <v>100</v>
      </c>
      <c r="AT27" s="32">
        <f>+AD27</f>
        <v>91.666666666666657</v>
      </c>
      <c r="AU27" s="32">
        <f t="shared" ref="AU27:AU31" si="42">+P27</f>
        <v>107.40740740740742</v>
      </c>
      <c r="AV27" s="32">
        <f>+U27</f>
        <v>108</v>
      </c>
      <c r="AW27" s="32">
        <f>+Z27</f>
        <v>100</v>
      </c>
      <c r="AX27" s="32">
        <f>+AE27</f>
        <v>100</v>
      </c>
      <c r="AY27" s="32">
        <f t="shared" ref="AY27:AY31" si="43">+Q27</f>
        <v>111.11111111111111</v>
      </c>
      <c r="AZ27" s="32">
        <f>+V27</f>
        <v>120</v>
      </c>
      <c r="BA27" s="32">
        <f>+AA27</f>
        <v>94.73684210526315</v>
      </c>
      <c r="BB27" s="32">
        <f t="shared" ref="BB27:BB31" si="44">+AF27</f>
        <v>100</v>
      </c>
    </row>
    <row r="28" spans="1:54" x14ac:dyDescent="0.25">
      <c r="A28" s="9"/>
      <c r="B28" s="16" t="s">
        <v>29</v>
      </c>
      <c r="C28" s="18" t="s">
        <v>32</v>
      </c>
      <c r="D28" s="18" t="s">
        <v>31</v>
      </c>
      <c r="E28" s="18" t="s">
        <v>33</v>
      </c>
      <c r="F28" s="16" t="s">
        <v>30</v>
      </c>
      <c r="G28" s="9"/>
      <c r="H28" s="9"/>
      <c r="I28" s="9"/>
      <c r="J28" s="9"/>
      <c r="K28">
        <v>2</v>
      </c>
      <c r="L28" s="16" t="str">
        <f>L8</f>
        <v>Freight &amp; Forwarding</v>
      </c>
      <c r="M28" s="9">
        <f t="shared" ref="M28:Q31" si="45">M18*100</f>
        <v>100</v>
      </c>
      <c r="N28" s="17">
        <f t="shared" si="45"/>
        <v>100</v>
      </c>
      <c r="O28" s="17">
        <f t="shared" si="45"/>
        <v>105</v>
      </c>
      <c r="P28" s="17">
        <f t="shared" si="45"/>
        <v>110.00000000000001</v>
      </c>
      <c r="Q28" s="17">
        <f t="shared" si="45"/>
        <v>114.99999999999999</v>
      </c>
      <c r="R28" s="9">
        <f t="shared" ref="R28:AF28" si="46">R18*100</f>
        <v>100</v>
      </c>
      <c r="S28" s="17">
        <f t="shared" si="46"/>
        <v>100</v>
      </c>
      <c r="T28" s="17">
        <f t="shared" si="46"/>
        <v>108.69565217391303</v>
      </c>
      <c r="U28" s="17">
        <f t="shared" si="46"/>
        <v>104.34782608695652</v>
      </c>
      <c r="V28" s="17">
        <f t="shared" si="46"/>
        <v>117.39130434782609</v>
      </c>
      <c r="W28" s="9">
        <f t="shared" si="46"/>
        <v>100</v>
      </c>
      <c r="X28" s="17">
        <f t="shared" si="46"/>
        <v>95</v>
      </c>
      <c r="Y28" s="17">
        <f t="shared" si="46"/>
        <v>105</v>
      </c>
      <c r="Z28" s="17">
        <f t="shared" si="46"/>
        <v>110.00000000000001</v>
      </c>
      <c r="AA28" s="17">
        <f t="shared" si="46"/>
        <v>110.00000000000001</v>
      </c>
      <c r="AB28" s="9">
        <f t="shared" si="46"/>
        <v>100</v>
      </c>
      <c r="AC28" s="17">
        <f t="shared" si="46"/>
        <v>90.909090909090907</v>
      </c>
      <c r="AD28" s="17">
        <f t="shared" si="46"/>
        <v>95.454545454545453</v>
      </c>
      <c r="AE28" s="17">
        <f t="shared" si="46"/>
        <v>104.54545454545455</v>
      </c>
      <c r="AF28" s="17">
        <f t="shared" si="46"/>
        <v>109.09090909090908</v>
      </c>
      <c r="AG28" s="17"/>
      <c r="AH28" t="str">
        <f t="shared" ref="AH28:AH31" si="47">+L28</f>
        <v>Freight &amp; Forwarding</v>
      </c>
      <c r="AI28" s="32">
        <f t="shared" ref="AI28:AI31" si="48">+M28</f>
        <v>100</v>
      </c>
      <c r="AJ28" s="32">
        <f>+R28</f>
        <v>100</v>
      </c>
      <c r="AK28" s="32">
        <f>+W28</f>
        <v>100</v>
      </c>
      <c r="AL28" s="32">
        <f>+AB28</f>
        <v>100</v>
      </c>
      <c r="AM28" s="32">
        <f t="shared" si="40"/>
        <v>100</v>
      </c>
      <c r="AN28" s="32">
        <f>+S28</f>
        <v>100</v>
      </c>
      <c r="AO28" s="32">
        <f>+X28</f>
        <v>95</v>
      </c>
      <c r="AP28" s="32">
        <f>+AC28</f>
        <v>90.909090909090907</v>
      </c>
      <c r="AQ28" s="32">
        <f t="shared" si="41"/>
        <v>105</v>
      </c>
      <c r="AR28" s="32">
        <f>+T28</f>
        <v>108.69565217391303</v>
      </c>
      <c r="AS28" s="32">
        <f>+Y28</f>
        <v>105</v>
      </c>
      <c r="AT28" s="32">
        <f>+AD28</f>
        <v>95.454545454545453</v>
      </c>
      <c r="AU28" s="32">
        <f t="shared" si="42"/>
        <v>110.00000000000001</v>
      </c>
      <c r="AV28" s="32">
        <f>+U28</f>
        <v>104.34782608695652</v>
      </c>
      <c r="AW28" s="32">
        <f>+Z28</f>
        <v>110.00000000000001</v>
      </c>
      <c r="AX28" s="32">
        <f>+AE28</f>
        <v>104.54545454545455</v>
      </c>
      <c r="AY28" s="32">
        <f t="shared" si="43"/>
        <v>114.99999999999999</v>
      </c>
      <c r="AZ28" s="32">
        <f>+V28</f>
        <v>117.39130434782609</v>
      </c>
      <c r="BA28" s="32">
        <f>+AA28</f>
        <v>110.00000000000001</v>
      </c>
      <c r="BB28" s="32">
        <f t="shared" si="44"/>
        <v>109.09090909090908</v>
      </c>
    </row>
    <row r="29" spans="1:54" x14ac:dyDescent="0.25">
      <c r="A29" s="9">
        <v>1</v>
      </c>
      <c r="B29" s="19" t="s">
        <v>7</v>
      </c>
      <c r="C29" s="18">
        <f>IF($D$34=A29,"",A29)</f>
        <v>1</v>
      </c>
      <c r="D29" s="18">
        <f>IFERROR(RANK(C29,$C$29:$C$32,1),"")</f>
        <v>1</v>
      </c>
      <c r="E29" s="18">
        <v>1</v>
      </c>
      <c r="F29" s="9" t="str">
        <f>INDEX($B$29:$B$32,MATCH(E29,$D$29:$D$32,0))</f>
        <v>ACC Ltd</v>
      </c>
      <c r="G29" s="9"/>
      <c r="H29" s="9"/>
      <c r="I29" s="9"/>
      <c r="J29" s="9"/>
      <c r="K29">
        <v>3</v>
      </c>
      <c r="L29" s="16" t="str">
        <f>L9</f>
        <v>Other variable cost</v>
      </c>
      <c r="M29" s="9">
        <f t="shared" si="45"/>
        <v>100</v>
      </c>
      <c r="N29" s="17">
        <f t="shared" si="45"/>
        <v>120</v>
      </c>
      <c r="O29" s="17">
        <f t="shared" si="45"/>
        <v>146.66666666666666</v>
      </c>
      <c r="P29" s="17">
        <f t="shared" si="45"/>
        <v>133.33333333333331</v>
      </c>
      <c r="Q29" s="17">
        <f t="shared" si="45"/>
        <v>126.66666666666666</v>
      </c>
      <c r="R29" s="9">
        <f t="shared" ref="R29:AF29" si="49">R19*100</f>
        <v>100</v>
      </c>
      <c r="S29" s="17">
        <f t="shared" si="49"/>
        <v>81.818181818181827</v>
      </c>
      <c r="T29" s="17">
        <f t="shared" si="49"/>
        <v>118.18181818181819</v>
      </c>
      <c r="U29" s="17">
        <f t="shared" si="49"/>
        <v>109.09090909090908</v>
      </c>
      <c r="V29" s="17">
        <f t="shared" si="49"/>
        <v>100</v>
      </c>
      <c r="W29" s="9">
        <f t="shared" si="49"/>
        <v>100</v>
      </c>
      <c r="X29" s="17">
        <f t="shared" si="49"/>
        <v>108.69565217391303</v>
      </c>
      <c r="Y29" s="17">
        <f t="shared" si="49"/>
        <v>113.04347826086956</v>
      </c>
      <c r="Z29" s="17">
        <f t="shared" si="49"/>
        <v>130.43478260869566</v>
      </c>
      <c r="AA29" s="17">
        <f t="shared" si="49"/>
        <v>126.08695652173914</v>
      </c>
      <c r="AB29" s="9">
        <f t="shared" si="49"/>
        <v>100</v>
      </c>
      <c r="AC29" s="17">
        <f t="shared" si="49"/>
        <v>106.25</v>
      </c>
      <c r="AD29" s="17">
        <f t="shared" si="49"/>
        <v>112.5</v>
      </c>
      <c r="AE29" s="17">
        <f t="shared" si="49"/>
        <v>118.75</v>
      </c>
      <c r="AF29" s="17">
        <f t="shared" si="49"/>
        <v>112.5</v>
      </c>
      <c r="AG29" s="17"/>
      <c r="AH29" t="str">
        <f t="shared" si="47"/>
        <v>Other variable cost</v>
      </c>
      <c r="AI29" s="32">
        <f t="shared" si="48"/>
        <v>100</v>
      </c>
      <c r="AJ29" s="32">
        <f>+R29</f>
        <v>100</v>
      </c>
      <c r="AK29" s="32">
        <f>+W29</f>
        <v>100</v>
      </c>
      <c r="AL29" s="32">
        <f>+AB29</f>
        <v>100</v>
      </c>
      <c r="AM29" s="32">
        <f t="shared" si="40"/>
        <v>120</v>
      </c>
      <c r="AN29" s="32">
        <f>+S29</f>
        <v>81.818181818181827</v>
      </c>
      <c r="AO29" s="32">
        <f>+X29</f>
        <v>108.69565217391303</v>
      </c>
      <c r="AP29" s="32">
        <f>+AC29</f>
        <v>106.25</v>
      </c>
      <c r="AQ29" s="32">
        <f t="shared" si="41"/>
        <v>146.66666666666666</v>
      </c>
      <c r="AR29" s="32">
        <f>+T29</f>
        <v>118.18181818181819</v>
      </c>
      <c r="AS29" s="32">
        <f>+Y29</f>
        <v>113.04347826086956</v>
      </c>
      <c r="AT29" s="32">
        <f>+AD29</f>
        <v>112.5</v>
      </c>
      <c r="AU29" s="32">
        <f t="shared" si="42"/>
        <v>133.33333333333331</v>
      </c>
      <c r="AV29" s="32">
        <f>+U29</f>
        <v>109.09090909090908</v>
      </c>
      <c r="AW29" s="32">
        <f>+Z29</f>
        <v>130.43478260869566</v>
      </c>
      <c r="AX29" s="32">
        <f>+AE29</f>
        <v>118.75</v>
      </c>
      <c r="AY29" s="32">
        <f t="shared" si="43"/>
        <v>126.66666666666666</v>
      </c>
      <c r="AZ29" s="32">
        <f>+V29</f>
        <v>100</v>
      </c>
      <c r="BA29" s="32">
        <f>+AA29</f>
        <v>126.08695652173914</v>
      </c>
      <c r="BB29" s="32">
        <f t="shared" si="44"/>
        <v>112.5</v>
      </c>
    </row>
    <row r="30" spans="1:54" x14ac:dyDescent="0.25">
      <c r="A30" s="9">
        <v>2</v>
      </c>
      <c r="B30" s="20" t="s">
        <v>14</v>
      </c>
      <c r="C30" s="18">
        <f t="shared" ref="C30:C32" si="50">IF($D$34=A30,"",A30)</f>
        <v>2</v>
      </c>
      <c r="D30" s="18">
        <f>IFERROR(RANK(C30,$C$29:$C$32,1),"")</f>
        <v>2</v>
      </c>
      <c r="E30" s="18">
        <v>2</v>
      </c>
      <c r="F30" s="9" t="str">
        <f>INDEX($B$29:$B$32,MATCH(E30,$D$29:$D$32,0))</f>
        <v>Ambuja Cement</v>
      </c>
      <c r="G30" s="9"/>
      <c r="H30" s="9"/>
      <c r="I30" s="9"/>
      <c r="J30" s="9"/>
      <c r="K30">
        <v>4</v>
      </c>
      <c r="L30" s="16" t="str">
        <f>L10</f>
        <v>Power &amp; Fuel</v>
      </c>
      <c r="M30" s="9">
        <f t="shared" si="45"/>
        <v>100</v>
      </c>
      <c r="N30" s="17">
        <f t="shared" si="45"/>
        <v>91.304347826086953</v>
      </c>
      <c r="O30" s="17">
        <f t="shared" si="45"/>
        <v>91.304347826086953</v>
      </c>
      <c r="P30" s="17">
        <f t="shared" si="45"/>
        <v>91.304347826086953</v>
      </c>
      <c r="Q30" s="17">
        <f t="shared" si="45"/>
        <v>86.956521739130437</v>
      </c>
      <c r="R30" s="9">
        <f t="shared" ref="R30:AF30" si="51">R20*100</f>
        <v>100</v>
      </c>
      <c r="S30" s="17">
        <f t="shared" si="51"/>
        <v>104.34782608695652</v>
      </c>
      <c r="T30" s="17">
        <f t="shared" si="51"/>
        <v>95.652173913043484</v>
      </c>
      <c r="U30" s="17">
        <f t="shared" si="51"/>
        <v>100</v>
      </c>
      <c r="V30" s="17">
        <f t="shared" si="51"/>
        <v>95.652173913043484</v>
      </c>
      <c r="W30" s="9">
        <f t="shared" si="51"/>
        <v>100</v>
      </c>
      <c r="X30" s="17">
        <f t="shared" si="51"/>
        <v>80</v>
      </c>
      <c r="Y30" s="17">
        <f t="shared" si="51"/>
        <v>66.666666666666657</v>
      </c>
      <c r="Z30" s="17">
        <f t="shared" si="51"/>
        <v>70</v>
      </c>
      <c r="AA30" s="17">
        <f t="shared" si="51"/>
        <v>70</v>
      </c>
      <c r="AB30" s="9">
        <f t="shared" si="51"/>
        <v>100</v>
      </c>
      <c r="AC30" s="17">
        <f t="shared" si="51"/>
        <v>104.34782608695652</v>
      </c>
      <c r="AD30" s="17">
        <f t="shared" si="51"/>
        <v>91.304347826086953</v>
      </c>
      <c r="AE30" s="17">
        <f t="shared" si="51"/>
        <v>86.956521739130437</v>
      </c>
      <c r="AF30" s="17">
        <f t="shared" si="51"/>
        <v>91.304347826086953</v>
      </c>
      <c r="AG30" s="17"/>
      <c r="AH30" t="str">
        <f t="shared" si="47"/>
        <v>Power &amp; Fuel</v>
      </c>
      <c r="AI30" s="32">
        <f t="shared" si="48"/>
        <v>100</v>
      </c>
      <c r="AJ30" s="32">
        <f>+R30</f>
        <v>100</v>
      </c>
      <c r="AK30" s="32">
        <f>+W30</f>
        <v>100</v>
      </c>
      <c r="AL30" s="32">
        <f>+AB30</f>
        <v>100</v>
      </c>
      <c r="AM30" s="32">
        <f t="shared" si="40"/>
        <v>91.304347826086953</v>
      </c>
      <c r="AN30" s="32">
        <f>+S30</f>
        <v>104.34782608695652</v>
      </c>
      <c r="AO30" s="32">
        <f>+X30</f>
        <v>80</v>
      </c>
      <c r="AP30" s="32">
        <f>+AC30</f>
        <v>104.34782608695652</v>
      </c>
      <c r="AQ30" s="32">
        <f t="shared" si="41"/>
        <v>91.304347826086953</v>
      </c>
      <c r="AR30" s="32">
        <f>+T30</f>
        <v>95.652173913043484</v>
      </c>
      <c r="AS30" s="32">
        <f>+Y30</f>
        <v>66.666666666666657</v>
      </c>
      <c r="AT30" s="32">
        <f>+AD30</f>
        <v>91.304347826086953</v>
      </c>
      <c r="AU30" s="32">
        <f t="shared" si="42"/>
        <v>91.304347826086953</v>
      </c>
      <c r="AV30" s="32">
        <f>+U30</f>
        <v>100</v>
      </c>
      <c r="AW30" s="32">
        <f>+Z30</f>
        <v>70</v>
      </c>
      <c r="AX30" s="32">
        <f>+AE30</f>
        <v>86.956521739130437</v>
      </c>
      <c r="AY30" s="32">
        <f t="shared" si="43"/>
        <v>86.956521739130437</v>
      </c>
      <c r="AZ30" s="32">
        <f>+V30</f>
        <v>95.652173913043484</v>
      </c>
      <c r="BA30" s="32">
        <f>+AA30</f>
        <v>70</v>
      </c>
      <c r="BB30" s="32">
        <f t="shared" si="44"/>
        <v>91.304347826086953</v>
      </c>
    </row>
    <row r="31" spans="1:54" x14ac:dyDescent="0.25">
      <c r="A31" s="9">
        <v>3</v>
      </c>
      <c r="B31" s="19" t="s">
        <v>15</v>
      </c>
      <c r="C31" s="18">
        <f t="shared" si="50"/>
        <v>3</v>
      </c>
      <c r="D31" s="18">
        <f>IFERROR(RANK(C31,$C$29:$C$32,1),"")</f>
        <v>3</v>
      </c>
      <c r="E31" s="18">
        <v>3</v>
      </c>
      <c r="F31" s="9" t="str">
        <f>INDEX($B$29:$B$32,MATCH(E31,$D$29:$D$32,0))</f>
        <v>JK Lakshmi Cement</v>
      </c>
      <c r="G31" s="9"/>
      <c r="H31" s="9"/>
      <c r="I31" s="9"/>
      <c r="J31" s="9"/>
      <c r="K31">
        <v>5</v>
      </c>
      <c r="L31" s="16" t="str">
        <f>L11</f>
        <v>Profit</v>
      </c>
      <c r="M31" s="9">
        <f t="shared" si="45"/>
        <v>100</v>
      </c>
      <c r="N31" s="17">
        <f t="shared" si="45"/>
        <v>100</v>
      </c>
      <c r="O31" s="17">
        <f t="shared" si="45"/>
        <v>46.666666666666664</v>
      </c>
      <c r="P31" s="17">
        <f t="shared" si="45"/>
        <v>53.333333333333336</v>
      </c>
      <c r="Q31" s="17">
        <f t="shared" si="45"/>
        <v>53.333333333333336</v>
      </c>
      <c r="R31" s="9">
        <f t="shared" ref="R31:AF31" si="52">R21*100</f>
        <v>100</v>
      </c>
      <c r="S31" s="17">
        <f t="shared" si="52"/>
        <v>105.55555555555556</v>
      </c>
      <c r="T31" s="17">
        <f t="shared" si="52"/>
        <v>72.222222222222214</v>
      </c>
      <c r="U31" s="17">
        <f t="shared" si="52"/>
        <v>77.777777777777786</v>
      </c>
      <c r="V31" s="17">
        <f t="shared" si="52"/>
        <v>55.555555555555557</v>
      </c>
      <c r="W31" s="9">
        <f t="shared" si="52"/>
        <v>100</v>
      </c>
      <c r="X31" s="17">
        <f t="shared" si="52"/>
        <v>150</v>
      </c>
      <c r="Y31" s="17">
        <f t="shared" si="52"/>
        <v>175</v>
      </c>
      <c r="Z31" s="17">
        <f t="shared" si="52"/>
        <v>100</v>
      </c>
      <c r="AA31" s="17">
        <f t="shared" si="52"/>
        <v>125</v>
      </c>
      <c r="AB31" s="9">
        <f t="shared" si="52"/>
        <v>100</v>
      </c>
      <c r="AC31" s="17">
        <f t="shared" si="52"/>
        <v>100</v>
      </c>
      <c r="AD31" s="17">
        <f t="shared" si="52"/>
        <v>47.058823529411761</v>
      </c>
      <c r="AE31" s="17">
        <f t="shared" si="52"/>
        <v>52.941176470588239</v>
      </c>
      <c r="AF31" s="17">
        <f t="shared" si="52"/>
        <v>52.941176470588239</v>
      </c>
      <c r="AG31" s="17"/>
      <c r="AH31" t="str">
        <f t="shared" si="47"/>
        <v>Profit</v>
      </c>
      <c r="AI31" s="32">
        <f t="shared" si="48"/>
        <v>100</v>
      </c>
      <c r="AJ31" s="32">
        <f>+R31</f>
        <v>100</v>
      </c>
      <c r="AK31" s="32">
        <f>+W31</f>
        <v>100</v>
      </c>
      <c r="AL31" s="32">
        <f>+AB31</f>
        <v>100</v>
      </c>
      <c r="AM31" s="32">
        <f t="shared" si="40"/>
        <v>100</v>
      </c>
      <c r="AN31" s="32">
        <f>+S31</f>
        <v>105.55555555555556</v>
      </c>
      <c r="AO31" s="32">
        <f>+X31</f>
        <v>150</v>
      </c>
      <c r="AP31" s="32">
        <f>+AC31</f>
        <v>100</v>
      </c>
      <c r="AQ31" s="32">
        <f t="shared" si="41"/>
        <v>46.666666666666664</v>
      </c>
      <c r="AR31" s="32">
        <f>+T31</f>
        <v>72.222222222222214</v>
      </c>
      <c r="AS31" s="32">
        <f>+Y31</f>
        <v>175</v>
      </c>
      <c r="AT31" s="32">
        <f>+AD31</f>
        <v>47.058823529411761</v>
      </c>
      <c r="AU31" s="32">
        <f t="shared" si="42"/>
        <v>53.333333333333336</v>
      </c>
      <c r="AV31" s="32">
        <f>+U31</f>
        <v>77.777777777777786</v>
      </c>
      <c r="AW31" s="32">
        <f>+Z31</f>
        <v>100</v>
      </c>
      <c r="AX31" s="32">
        <f>+AE31</f>
        <v>52.941176470588239</v>
      </c>
      <c r="AY31" s="32">
        <f t="shared" si="43"/>
        <v>53.333333333333336</v>
      </c>
      <c r="AZ31" s="32">
        <f>+V31</f>
        <v>55.555555555555557</v>
      </c>
      <c r="BA31" s="32">
        <f>+AA31</f>
        <v>125</v>
      </c>
      <c r="BB31" s="32">
        <f t="shared" si="44"/>
        <v>52.941176470588239</v>
      </c>
    </row>
    <row r="32" spans="1:54" x14ac:dyDescent="0.25">
      <c r="A32" s="9">
        <v>4</v>
      </c>
      <c r="B32" s="20" t="s">
        <v>13</v>
      </c>
      <c r="C32" s="18" t="str">
        <f t="shared" si="50"/>
        <v/>
      </c>
      <c r="D32" s="18" t="str">
        <f>IFERROR(RANK(C32,$C$29:$C$32,1),"")</f>
        <v/>
      </c>
      <c r="E32" s="9"/>
      <c r="F32" s="9"/>
      <c r="G32" s="9"/>
      <c r="H32" s="9"/>
      <c r="I32" s="9"/>
      <c r="J32" s="9"/>
    </row>
    <row r="33" spans="1:49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1:49" x14ac:dyDescent="0.25">
      <c r="B34" s="22" t="s">
        <v>34</v>
      </c>
      <c r="C34" s="16" t="s">
        <v>35</v>
      </c>
      <c r="D34" s="16">
        <v>4</v>
      </c>
      <c r="E34" s="16"/>
      <c r="F34" s="16" t="str">
        <f>INDEX($B$29:$B$32,MATCH(D34,$A$29:$A$32,0))</f>
        <v>Ultratech Cement</v>
      </c>
      <c r="G34" s="16"/>
      <c r="H34" s="9" t="str">
        <f>CHOOSE(D34,"ACC Ltd","Ambuja","JK Lakshmi","Ultratech")</f>
        <v>Ultratech</v>
      </c>
      <c r="J34" s="9"/>
    </row>
    <row r="35" spans="1:49" x14ac:dyDescent="0.25">
      <c r="A35" s="21">
        <v>1</v>
      </c>
      <c r="B35" s="19" t="s">
        <v>40</v>
      </c>
      <c r="C35" s="9" t="s">
        <v>42</v>
      </c>
      <c r="D35" s="9">
        <v>2</v>
      </c>
      <c r="E35" s="9"/>
      <c r="F35" s="9" t="str">
        <f>INDEX($B$29:$B$32,MATCH(D35,$A$29:$A$32,0))</f>
        <v>Ambuja Cement</v>
      </c>
      <c r="G35" s="9"/>
      <c r="H35" s="9"/>
      <c r="J35" s="9"/>
    </row>
    <row r="36" spans="1:49" x14ac:dyDescent="0.25">
      <c r="A36" s="21">
        <v>2</v>
      </c>
      <c r="B36" s="9" t="s">
        <v>39</v>
      </c>
      <c r="C36" s="16" t="s">
        <v>41</v>
      </c>
      <c r="D36" s="16">
        <f>MATCH(VLOOKUP(D35,E29:F31,2,FALSE),B29:B32,0)</f>
        <v>2</v>
      </c>
      <c r="E36" s="39"/>
      <c r="F36" s="16" t="str">
        <f>INDEX($B$29:$B$32,MATCH(D36,$A$29:$A$32,0))</f>
        <v>Ambuja Cement</v>
      </c>
      <c r="G36" s="16"/>
      <c r="H36" s="9" t="str">
        <f>CHOOSE(D36,"ACC Ltd","Ambuja","JK Lakshmi","Ultratech")</f>
        <v>Ambuja</v>
      </c>
      <c r="J36" s="9"/>
      <c r="AI36" s="38"/>
      <c r="AK36" s="38"/>
    </row>
    <row r="37" spans="1:49" x14ac:dyDescent="0.25">
      <c r="B37" s="9"/>
      <c r="C37" s="9" t="s">
        <v>34</v>
      </c>
      <c r="D37" s="9">
        <v>2</v>
      </c>
      <c r="E37" s="9"/>
      <c r="F37" s="9" t="str">
        <f>INDEX($B$35:$B$36,MATCH(D37,$A$35:$A$36,0))</f>
        <v>indexed values (2011=100)</v>
      </c>
      <c r="G37" s="9"/>
      <c r="H37" s="9"/>
      <c r="I37" s="9"/>
      <c r="J37" s="9"/>
      <c r="AI37" s="38"/>
      <c r="AK37" s="38"/>
    </row>
    <row r="38" spans="1:49" x14ac:dyDescent="0.25">
      <c r="B38" s="16" t="s">
        <v>1</v>
      </c>
      <c r="C38" s="9" t="s">
        <v>1</v>
      </c>
      <c r="D38" s="9">
        <v>4</v>
      </c>
      <c r="E38" s="9"/>
      <c r="F38" s="9" t="str">
        <f>INDEX($B$39:$B$43,MATCH(D38,$A$39:$A$43,0))</f>
        <v>Other variable cost</v>
      </c>
      <c r="G38" s="9"/>
      <c r="H38" s="9"/>
      <c r="I38" s="9"/>
      <c r="J38" s="9"/>
      <c r="M38" s="25"/>
      <c r="AR38" s="40" t="s">
        <v>47</v>
      </c>
      <c r="AS38" s="40" t="s">
        <v>49</v>
      </c>
      <c r="AT38" s="40" t="s">
        <v>51</v>
      </c>
      <c r="AU38" s="40" t="s">
        <v>53</v>
      </c>
      <c r="AV38" s="40" t="s">
        <v>55</v>
      </c>
    </row>
    <row r="39" spans="1:49" x14ac:dyDescent="0.25">
      <c r="A39">
        <v>1</v>
      </c>
      <c r="B39" s="24" t="s">
        <v>11</v>
      </c>
      <c r="C39" s="9" t="s">
        <v>37</v>
      </c>
      <c r="D39" s="9"/>
      <c r="E39" s="9"/>
      <c r="F39" s="9" t="str">
        <f>F34&amp;" vs "&amp;F36&amp;" "&amp;CHAR(10)&amp;F38&amp;" - " &amp;F37</f>
        <v>Ultratech Cement vs Ambuja Cement 
Other variable cost - indexed values (2011=100)</v>
      </c>
      <c r="G39" s="9"/>
      <c r="H39" s="9"/>
      <c r="I39" s="9"/>
      <c r="J39" s="9"/>
      <c r="AH39" s="9" t="s">
        <v>45</v>
      </c>
      <c r="AI39" s="9">
        <v>1</v>
      </c>
      <c r="AJ39" s="9" t="s">
        <v>40</v>
      </c>
      <c r="AR39" s="40" t="s">
        <v>48</v>
      </c>
      <c r="AS39" s="40" t="s">
        <v>50</v>
      </c>
      <c r="AT39" s="40" t="s">
        <v>52</v>
      </c>
      <c r="AU39" s="40" t="s">
        <v>54</v>
      </c>
      <c r="AV39" s="40" t="s">
        <v>56</v>
      </c>
    </row>
    <row r="40" spans="1:49" x14ac:dyDescent="0.25">
      <c r="A40">
        <v>2</v>
      </c>
      <c r="B40" s="23" t="s">
        <v>10</v>
      </c>
      <c r="C40" s="9"/>
      <c r="D40" s="9"/>
      <c r="E40" s="9"/>
      <c r="F40" s="9"/>
      <c r="G40" s="9"/>
      <c r="H40" s="9"/>
      <c r="I40" s="9"/>
      <c r="J40" s="9"/>
      <c r="M40" s="9">
        <v>0</v>
      </c>
      <c r="N40" s="9">
        <v>1</v>
      </c>
      <c r="O40" s="9">
        <v>2</v>
      </c>
      <c r="P40" s="9">
        <v>3</v>
      </c>
      <c r="Q40" s="9">
        <v>4</v>
      </c>
      <c r="AH40" s="17" t="s">
        <v>43</v>
      </c>
      <c r="AQ40" s="17" t="s">
        <v>46</v>
      </c>
    </row>
    <row r="41" spans="1:49" x14ac:dyDescent="0.25">
      <c r="A41">
        <v>3</v>
      </c>
      <c r="B41" s="24" t="s">
        <v>38</v>
      </c>
      <c r="C41" s="9"/>
      <c r="D41" s="9"/>
      <c r="E41" s="9"/>
      <c r="F41" s="9"/>
      <c r="G41" s="9"/>
      <c r="H41" s="9"/>
      <c r="I41" s="9"/>
      <c r="J41" s="9"/>
      <c r="M41" s="16">
        <f>+M26</f>
        <v>2011</v>
      </c>
      <c r="N41" s="16">
        <f>+N26</f>
        <v>2012</v>
      </c>
      <c r="O41" s="16">
        <f>+O26</f>
        <v>2013</v>
      </c>
      <c r="P41" s="16">
        <f>+P26</f>
        <v>2014</v>
      </c>
      <c r="Q41" s="16">
        <f>+Q26</f>
        <v>2015</v>
      </c>
      <c r="AI41" s="28">
        <f>+M26</f>
        <v>2011</v>
      </c>
      <c r="AJ41" s="28">
        <f>+N26</f>
        <v>2012</v>
      </c>
      <c r="AK41" s="28">
        <f>+O26</f>
        <v>2013</v>
      </c>
      <c r="AL41" s="28">
        <f>+P26</f>
        <v>2014</v>
      </c>
      <c r="AM41" s="28">
        <f>+Q26</f>
        <v>2015</v>
      </c>
      <c r="AR41" s="28">
        <f>+M26</f>
        <v>2011</v>
      </c>
      <c r="AS41" s="28">
        <f t="shared" ref="AS41:AV41" si="53">+N26</f>
        <v>2012</v>
      </c>
      <c r="AT41" s="28">
        <f t="shared" si="53"/>
        <v>2013</v>
      </c>
      <c r="AU41" s="28">
        <f t="shared" si="53"/>
        <v>2014</v>
      </c>
      <c r="AV41" s="28">
        <f t="shared" si="53"/>
        <v>2015</v>
      </c>
    </row>
    <row r="42" spans="1:49" x14ac:dyDescent="0.25">
      <c r="A42">
        <v>4</v>
      </c>
      <c r="B42" s="23" t="s">
        <v>8</v>
      </c>
      <c r="C42" s="9"/>
      <c r="D42" s="9"/>
      <c r="E42" s="9"/>
      <c r="F42" s="9"/>
      <c r="G42" s="9"/>
      <c r="H42" s="9"/>
      <c r="I42" s="9"/>
      <c r="J42" s="9"/>
      <c r="K42" s="9">
        <v>1</v>
      </c>
      <c r="L42" s="16" t="s">
        <v>7</v>
      </c>
      <c r="M42" s="17">
        <f ca="1">IF($D$37=1,OFFSET($M$6,$D$38,M$40),OFFSET($M$26,$D$38,M$40))</f>
        <v>100</v>
      </c>
      <c r="N42" s="17">
        <f ca="1">IF($D$37=1,OFFSET($M$6,$D$38,N$40),OFFSET($M$26,$D$38,N$40))</f>
        <v>91.304347826086953</v>
      </c>
      <c r="O42" s="17">
        <f ca="1">IF($D$37=1,OFFSET($M$6,$D$38,O$40),OFFSET($M$26,$D$38,O$40))</f>
        <v>91.304347826086953</v>
      </c>
      <c r="P42" s="17">
        <f ca="1">IF($D$37=1,OFFSET($M$6,$D$38,P$40),OFFSET($M$26,$D$38,P$40))</f>
        <v>91.304347826086953</v>
      </c>
      <c r="Q42" s="17">
        <f ca="1">IF($D$37=1,OFFSET($M$6,$D$38,Q$40),OFFSET($M$26,$D$38,Q$40))</f>
        <v>86.956521739130437</v>
      </c>
      <c r="AH42" s="16" t="str">
        <f>+L7</f>
        <v>Fixed Cost</v>
      </c>
      <c r="AI42" s="17">
        <f>IF($AI$39=1,MAX(AI7:AL7),MAX(AI27:AL27))</f>
        <v>27</v>
      </c>
      <c r="AJ42" s="17">
        <f>IF($AI$39=1,MAX(AM7:AP7),MAX(AM27:AP27))</f>
        <v>26</v>
      </c>
      <c r="AK42" s="17">
        <f>IF($AI$39=1,MAX(AQ7:AT7),MAX(AQ27:AT27))</f>
        <v>29</v>
      </c>
      <c r="AL42" s="17">
        <f>IF($AI$39=1,MAX(AU7:AX7),MAX(AU27:AX27))</f>
        <v>29</v>
      </c>
      <c r="AM42" s="17">
        <f>IF($AI$39=1,MAX(AY7:BB7),MAX(AY27:BB27))</f>
        <v>30</v>
      </c>
      <c r="AQ42" s="16" t="str">
        <f>+L7</f>
        <v>Fixed Cost</v>
      </c>
      <c r="AR42" s="17">
        <f>IF($AI$39=1,MIN(AI7:AL7),MIN(AI27:AL27))</f>
        <v>19</v>
      </c>
      <c r="AS42" s="17">
        <f>IF($AI$39=1,MIN(AM7:AP7),MIN(AM27:AP27))</f>
        <v>20</v>
      </c>
      <c r="AT42" s="17">
        <f>IF($AI$39=1,MIN(AQ7:AT7),MIN(AQ27:AT27))</f>
        <v>19</v>
      </c>
      <c r="AU42" s="17">
        <f>IF($AI$39=1,MIN(AU7:AX7),MIN(AU27:AX27))</f>
        <v>19</v>
      </c>
      <c r="AV42" s="17">
        <f>IF($AI$39=1,MIN(AY7:BB7),MIN(AY27:BB27))</f>
        <v>18</v>
      </c>
    </row>
    <row r="43" spans="1:49" x14ac:dyDescent="0.25">
      <c r="A43">
        <v>5</v>
      </c>
      <c r="B43" s="24" t="s">
        <v>12</v>
      </c>
      <c r="C43" s="9"/>
      <c r="D43" s="9"/>
      <c r="E43" s="9"/>
      <c r="F43" s="9"/>
      <c r="G43" s="9"/>
      <c r="H43" s="9"/>
      <c r="I43" s="9"/>
      <c r="J43" s="16"/>
      <c r="K43" s="9">
        <v>2</v>
      </c>
      <c r="L43" s="16" t="s">
        <v>14</v>
      </c>
      <c r="M43" s="17">
        <f ca="1">IF($D$37=1,OFFSET($R$6,$D$38,M$40),OFFSET($R$26,$D$38,M$40))</f>
        <v>100</v>
      </c>
      <c r="N43" s="17">
        <f ca="1">IF($D$37=1,OFFSET($R$6,$D$38,N$40),OFFSET($R$26,$D$38,N$40))</f>
        <v>104.34782608695652</v>
      </c>
      <c r="O43" s="17">
        <f ca="1">IF($D$37=1,OFFSET($R$6,$D$38,O$40),OFFSET($R$26,$D$38,O$40))</f>
        <v>95.652173913043484</v>
      </c>
      <c r="P43" s="17">
        <f ca="1">IF($D$37=1,OFFSET($R$6,$D$38,P$40),OFFSET($R$26,$D$38,P$40))</f>
        <v>100</v>
      </c>
      <c r="Q43" s="17">
        <f ca="1">IF($D$37=1,OFFSET($R$6,$D$38,Q$40),OFFSET($R$26,$D$38,Q$40))</f>
        <v>95.652173913043484</v>
      </c>
      <c r="AH43" s="16" t="str">
        <f>+L8</f>
        <v>Freight &amp; Forwarding</v>
      </c>
      <c r="AI43" s="17">
        <f>IF($AI$39=1,MAX(AI8:AL8),MAX(AI28:AL28))</f>
        <v>23</v>
      </c>
      <c r="AJ43" s="17">
        <f>IF($AI$39=1,MAX(AM8:AP8),MAX(AM28:AP28))</f>
        <v>23</v>
      </c>
      <c r="AK43" s="17">
        <f>IF($AI$39=1,MAX(AQ8:AT8),MAX(AQ28:AT28))</f>
        <v>25</v>
      </c>
      <c r="AL43" s="17">
        <f>IF($AI$39=1,MAX(AU8:AX8),MAX(AU28:AX28))</f>
        <v>24</v>
      </c>
      <c r="AM43" s="17">
        <f>IF($AI$39=1,MAX(AY8:BB8),MAX(AY28:BB28))</f>
        <v>27</v>
      </c>
      <c r="AQ43" s="16" t="str">
        <f t="shared" ref="AQ43:AQ46" si="54">+L8</f>
        <v>Freight &amp; Forwarding</v>
      </c>
      <c r="AR43" s="17">
        <f>IF($AI$39=1,MIN(AI8:AL8),MIN(AI28:AL28))</f>
        <v>20</v>
      </c>
      <c r="AS43" s="17">
        <f>IF($AI$39=1,MIN(AM8:AP8),MIN(AM28:AP28))</f>
        <v>19</v>
      </c>
      <c r="AT43" s="17">
        <f>IF($AI$39=1,MIN(AQ8:AT8),MIN(AQ28:AT28))</f>
        <v>21</v>
      </c>
      <c r="AU43" s="17">
        <f>IF($AI$39=1,MIN(AU8:AX8),MIN(AU28:AX28))</f>
        <v>22</v>
      </c>
      <c r="AV43" s="17">
        <f>IF($AI$39=1,MIN(AY8:BB8),MIN(AY28:BB28))</f>
        <v>22</v>
      </c>
    </row>
    <row r="44" spans="1:49" x14ac:dyDescent="0.25">
      <c r="B44" s="9"/>
      <c r="C44" s="9"/>
      <c r="D44" s="9"/>
      <c r="E44" s="9"/>
      <c r="F44" s="9"/>
      <c r="G44" s="9"/>
      <c r="H44" s="9"/>
      <c r="I44" s="9"/>
      <c r="J44" s="9"/>
      <c r="K44" s="9">
        <v>3</v>
      </c>
      <c r="L44" s="16" t="s">
        <v>15</v>
      </c>
      <c r="M44" s="17">
        <f ca="1">IF($D$37=1,OFFSET($W$6,$D$38,M$40),OFFSET($W$26,$D$38,M$40))</f>
        <v>100</v>
      </c>
      <c r="N44" s="17">
        <f ca="1">IF($D$37=1,OFFSET($W$6,$D$38,N$40),OFFSET($W$26,$D$38,N$40))</f>
        <v>80</v>
      </c>
      <c r="O44" s="17">
        <f ca="1">IF($D$37=1,OFFSET($W$6,$D$38,O$40),OFFSET($W$26,$D$38,O$40))</f>
        <v>66.666666666666657</v>
      </c>
      <c r="P44" s="17">
        <f ca="1">IF($D$37=1,OFFSET($W$6,$D$38,P$40),OFFSET($W$26,$D$38,P$40))</f>
        <v>70</v>
      </c>
      <c r="Q44" s="17">
        <f ca="1">IF($D$37=1,OFFSET($W$6,$D$38,Q$40),OFFSET($W$26,$D$38,Q$40))</f>
        <v>70</v>
      </c>
      <c r="AH44" s="16" t="str">
        <f>+L9</f>
        <v>Other variable cost</v>
      </c>
      <c r="AI44" s="17">
        <f>IF($AI$39=1,MAX(AI9:AL9),MAX(AI29:AL29))</f>
        <v>23</v>
      </c>
      <c r="AJ44" s="17">
        <f>IF($AI$39=1,MAX(AM9:AP9),MAX(AM29:AP29))</f>
        <v>25</v>
      </c>
      <c r="AK44" s="17">
        <f>IF($AI$39=1,MAX(AQ9:AT9),MAX(AQ29:AT29))</f>
        <v>26</v>
      </c>
      <c r="AL44" s="17">
        <f>IF($AI$39=1,MAX(AU9:AX9),MAX(AU29:AX29))</f>
        <v>30</v>
      </c>
      <c r="AM44" s="17">
        <f>IF($AI$39=1,MAX(AY9:BB9),MAX(AY29:BB29))</f>
        <v>29</v>
      </c>
      <c r="AQ44" s="16" t="str">
        <f t="shared" si="54"/>
        <v>Other variable cost</v>
      </c>
      <c r="AR44" s="17">
        <f>IF($AI$39=1,MIN(AI9:AL9),MIN(AI29:AL29))</f>
        <v>11</v>
      </c>
      <c r="AS44" s="17">
        <f>IF($AI$39=1,MIN(AM9:AP9),MIN(AM29:AP29))</f>
        <v>9</v>
      </c>
      <c r="AT44" s="17">
        <f>IF($AI$39=1,MIN(AQ9:AT9),MIN(AQ29:AT29))</f>
        <v>13</v>
      </c>
      <c r="AU44" s="17">
        <f>IF($AI$39=1,MIN(AU9:AX9),MIN(AU29:AX29))</f>
        <v>12</v>
      </c>
      <c r="AV44" s="17">
        <f>IF($AI$39=1,MIN(AY9:BB9),MIN(AY29:BB29))</f>
        <v>11</v>
      </c>
    </row>
    <row r="45" spans="1:49" x14ac:dyDescent="0.25">
      <c r="B45" s="9"/>
      <c r="C45" s="9"/>
      <c r="D45" s="25"/>
      <c r="E45" s="9"/>
      <c r="F45" s="9"/>
      <c r="G45" s="9"/>
      <c r="H45" s="9"/>
      <c r="I45" s="9"/>
      <c r="J45" s="9"/>
      <c r="K45" s="9">
        <v>4</v>
      </c>
      <c r="L45" s="16" t="s">
        <v>13</v>
      </c>
      <c r="M45" s="17">
        <f ca="1">IF($D$37=1,OFFSET($AB$6,$D$38,M$40),OFFSET($AB26,$D$38,M$40))</f>
        <v>100</v>
      </c>
      <c r="N45" s="17">
        <f t="shared" ref="N45:Q45" ca="1" si="55">IF($D$37=1,OFFSET($AB$6,$D$38,N$40),OFFSET($AB26,$D$38,N$40))</f>
        <v>104.34782608695652</v>
      </c>
      <c r="O45" s="17">
        <f t="shared" ca="1" si="55"/>
        <v>91.304347826086953</v>
      </c>
      <c r="P45" s="17">
        <f t="shared" ca="1" si="55"/>
        <v>86.956521739130437</v>
      </c>
      <c r="Q45" s="17">
        <f t="shared" ca="1" si="55"/>
        <v>91.304347826086953</v>
      </c>
      <c r="AH45" s="16" t="str">
        <f>+L10</f>
        <v>Power &amp; Fuel</v>
      </c>
      <c r="AI45" s="17">
        <f>IF($AI$39=1,MAX(AI10:AL10),MAX(AI30:AL30))</f>
        <v>30</v>
      </c>
      <c r="AJ45" s="17">
        <f>IF($AI$39=1,MAX(AM10:AP10),MAX(AM30:AP30))</f>
        <v>24</v>
      </c>
      <c r="AK45" s="17">
        <f>IF($AI$39=1,MAX(AQ10:AT10),MAX(AQ30:AT30))</f>
        <v>22</v>
      </c>
      <c r="AL45" s="17">
        <f>IF($AI$39=1,MAX(AU10:AX10),MAX(AU30:AX30))</f>
        <v>23</v>
      </c>
      <c r="AM45" s="17">
        <f>IF($AI$39=1,MAX(AY10:BB10),MAX(AY30:BB30))</f>
        <v>22</v>
      </c>
      <c r="AQ45" s="16" t="str">
        <f t="shared" si="54"/>
        <v>Power &amp; Fuel</v>
      </c>
      <c r="AR45" s="17">
        <f>IF($AI$39=1,MIN(AI10:AL10),MIN(AI30:AL30))</f>
        <v>23</v>
      </c>
      <c r="AS45" s="17">
        <f>IF($AI$39=1,MIN(AM10:AP10),MIN(AM30:AP30))</f>
        <v>21</v>
      </c>
      <c r="AT45" s="17">
        <f>IF($AI$39=1,MIN(AQ10:AT10),MIN(AQ30:AT30))</f>
        <v>20</v>
      </c>
      <c r="AU45" s="17">
        <f>IF($AI$39=1,MIN(AU10:AX10),MIN(AU30:AX30))</f>
        <v>20</v>
      </c>
      <c r="AV45" s="17">
        <f>IF($AI$39=1,MIN(AY10:BB10),MIN(AY30:BB30))</f>
        <v>20</v>
      </c>
    </row>
    <row r="46" spans="1:49" x14ac:dyDescent="0.25">
      <c r="B46" s="21"/>
      <c r="D46" s="25"/>
      <c r="K46" s="9" t="s">
        <v>35</v>
      </c>
      <c r="L46" s="16" t="str">
        <f>INDEX(L$42:L$45,MATCH($D$34,$K$42:$K$45,0))</f>
        <v>Ultratech Cement</v>
      </c>
      <c r="M46" s="17">
        <f t="shared" ref="L46:Q46" ca="1" si="56">INDEX(M$42:M$45,MATCH($D$34,$K$42:$K$45,0))</f>
        <v>100</v>
      </c>
      <c r="N46" s="17">
        <f t="shared" ca="1" si="56"/>
        <v>104.34782608695652</v>
      </c>
      <c r="O46" s="17">
        <f t="shared" ca="1" si="56"/>
        <v>91.304347826086953</v>
      </c>
      <c r="P46" s="17">
        <f t="shared" ca="1" si="56"/>
        <v>86.956521739130437</v>
      </c>
      <c r="Q46" s="17">
        <f t="shared" ca="1" si="56"/>
        <v>91.304347826086953</v>
      </c>
      <c r="AH46" s="16" t="str">
        <f>+L11</f>
        <v>Profit</v>
      </c>
      <c r="AI46" s="17">
        <f>IF($AI$39=1,MAX(AI11:AL11),MAX(AI31:AL31))</f>
        <v>18</v>
      </c>
      <c r="AJ46" s="17">
        <f>IF($AI$39=1,MAX(AM11:AP11),MAX(AM31:AP31))</f>
        <v>19</v>
      </c>
      <c r="AK46" s="17">
        <f>IF($AI$39=1,MAX(AQ11:AT11),MAX(AQ31:AT31))</f>
        <v>14</v>
      </c>
      <c r="AL46" s="17">
        <f>IF($AI$39=1,MAX(AU11:AX11),MAX(AU31:AX31))</f>
        <v>14</v>
      </c>
      <c r="AM46" s="17">
        <f>IF($AI$39=1,MAX(AY11:BB11),MAX(AY31:BB31))</f>
        <v>10</v>
      </c>
      <c r="AQ46" s="16" t="str">
        <f t="shared" si="54"/>
        <v>Profit</v>
      </c>
      <c r="AR46" s="17">
        <f>IF($AI$39=1,MIN(AI11:AL11),MIN(AI31:AL31))</f>
        <v>8</v>
      </c>
      <c r="AS46" s="17">
        <f>IF($AI$39=1,MIN(AM11:AP11),MIN(AM31:AP31))</f>
        <v>12</v>
      </c>
      <c r="AT46" s="17">
        <f>IF($AI$39=1,MIN(AQ11:AT11),MIN(AQ31:AT31))</f>
        <v>7</v>
      </c>
      <c r="AU46" s="17">
        <f>IF($AI$39=1,MIN(AU11:AX11),MIN(AU31:AX31))</f>
        <v>8</v>
      </c>
      <c r="AV46" s="17">
        <f>IF($AI$39=1,MIN(AY11:BB11),MIN(AY31:BB31))</f>
        <v>8</v>
      </c>
    </row>
    <row r="47" spans="1:49" x14ac:dyDescent="0.25">
      <c r="B47" s="21"/>
      <c r="K47" s="9" t="s">
        <v>36</v>
      </c>
      <c r="L47" s="28" t="str">
        <f>INDEX(L$42:L$45,MATCH($D$36,$K$42:$K$45,0))</f>
        <v>Ambuja Cement</v>
      </c>
      <c r="M47" s="17">
        <f ca="1">INDEX(M$42:M$45,MATCH($D$36,$K$42:$K$45,0))</f>
        <v>100</v>
      </c>
      <c r="N47" s="17">
        <f t="shared" ref="N47:Q47" ca="1" si="57">INDEX(N$42:N$45,MATCH($D$36,$K$42:$K$45,0))</f>
        <v>104.34782608695652</v>
      </c>
      <c r="O47" s="17">
        <f t="shared" ca="1" si="57"/>
        <v>95.652173913043484</v>
      </c>
      <c r="P47" s="17">
        <f t="shared" ca="1" si="57"/>
        <v>100</v>
      </c>
      <c r="Q47" s="17">
        <f t="shared" ca="1" si="57"/>
        <v>95.652173913043484</v>
      </c>
      <c r="AH47" s="9"/>
      <c r="AI47" s="9"/>
      <c r="AJ47" s="9"/>
      <c r="AK47" s="9"/>
      <c r="AL47" s="9"/>
      <c r="AM47" s="9"/>
      <c r="AQ47" s="9"/>
      <c r="AR47" s="9"/>
      <c r="AS47" s="9"/>
      <c r="AT47" s="9"/>
      <c r="AU47" s="9"/>
      <c r="AV47" s="9"/>
    </row>
    <row r="48" spans="1:49" x14ac:dyDescent="0.25">
      <c r="B48" s="21"/>
      <c r="AH48" s="41" t="s">
        <v>44</v>
      </c>
      <c r="AI48" s="16">
        <f>+M26</f>
        <v>2011</v>
      </c>
      <c r="AJ48" s="16">
        <f>+N26</f>
        <v>2012</v>
      </c>
      <c r="AK48" s="16">
        <f>+O26</f>
        <v>2013</v>
      </c>
      <c r="AL48" s="16">
        <f>+P26</f>
        <v>2014</v>
      </c>
      <c r="AM48" s="16">
        <f>+Q26</f>
        <v>2015</v>
      </c>
      <c r="AN48" s="39"/>
      <c r="AO48" s="39"/>
      <c r="AP48" s="39"/>
      <c r="AQ48" s="41" t="s">
        <v>44</v>
      </c>
      <c r="AR48" s="16">
        <f>+M26</f>
        <v>2011</v>
      </c>
      <c r="AS48" s="16">
        <f t="shared" ref="AS48:AV48" si="58">+N26</f>
        <v>2012</v>
      </c>
      <c r="AT48" s="16">
        <f t="shared" si="58"/>
        <v>2013</v>
      </c>
      <c r="AU48" s="16">
        <f t="shared" si="58"/>
        <v>2014</v>
      </c>
      <c r="AV48" s="16">
        <f t="shared" si="58"/>
        <v>2015</v>
      </c>
      <c r="AW48" s="39"/>
    </row>
    <row r="49" spans="2:52" x14ac:dyDescent="0.25">
      <c r="B49" s="21"/>
      <c r="AG49" s="9">
        <v>1</v>
      </c>
      <c r="AH49" s="9" t="str">
        <f>+L7</f>
        <v>Fixed Cost</v>
      </c>
      <c r="AI49" s="9" t="str">
        <f>IF($AI$39=1,INDEX(AI$5:AL$5,MATCH(AI42,AI7:AL7,0)),INDEX(AI$5:AL$5,MATCH(AI42,AI27:AL27,0)))</f>
        <v>ACC Ltd</v>
      </c>
      <c r="AJ49" s="9" t="str">
        <f>IF($AI$39=1,INDEX(AM$5:AP$5,MATCH(AJ42,AM7:AP7,0)),INDEX(AM$5:AP$5,MATCH(AJ42,AM27:AP27,0)))</f>
        <v>ACC Ltd</v>
      </c>
      <c r="AK49" s="9" t="str">
        <f>IF($AI$39=1,INDEX(AQ$5:AT$5,MATCH(AK42,AQ7:AT7,0)),INDEX(AQ$5:AT$5,MATCH(AK42,AQ27:AT27,0)))</f>
        <v>ACC Ltd</v>
      </c>
      <c r="AL49" s="9" t="str">
        <f>IF($AI$39=1,INDEX(AU$5:AX$5,MATCH(AL42,AU7:AX7,0)),INDEX(AU$5:AX$5,MATCH(AL42,AU27:AX27,0)))</f>
        <v>ACC Ltd</v>
      </c>
      <c r="AM49" s="9" t="str">
        <f>IF($AI$39=1,INDEX(AY$5:BB$5,MATCH(AM42,AY7:BB7,0)),INDEX(AY$5:BB$5,MATCH(AM42,AY27:BB27,0)))</f>
        <v>ACC Ltd</v>
      </c>
      <c r="AN49" s="9"/>
      <c r="AQ49" s="9" t="str">
        <f>+L7</f>
        <v>Fixed Cost</v>
      </c>
      <c r="AR49" s="9" t="str">
        <f>IF($AI$39=1,INDEX(AI$5:AL$5,MATCH(AR42,AI7:AL7,0)),INDEX(AI$5:AL$5,MATCH(AR42,AI27:AL27,0)))</f>
        <v>JK Lakshmi Cement</v>
      </c>
      <c r="AS49" s="9" t="str">
        <f>IF($AI$39=1,INDEX(AM$5:AP$5,MATCH(AS42,AM7:AP7,0)),INDEX(AM$5:AP$5,MATCH(AS42,AM27:AP27,0)))</f>
        <v>JK Lakshmi Cement</v>
      </c>
      <c r="AT49" s="9" t="str">
        <f>IF($AI$39=1,INDEX(AQ$5:AT$5,MATCH(AT42,AQ7:AT7,0)),INDEX(AQ$5:AT$5,MATCH(AT42,AQ27:AT27,0)))</f>
        <v>JK Lakshmi Cement</v>
      </c>
      <c r="AU49" s="9" t="str">
        <f>IF($AI$39=1,INDEX(AU$5:AX$5,MATCH(AU42,AU7:AX7,0)),INDEX(AU$5:AX$5,MATCH(AU42,AU27:AX27,0)))</f>
        <v>JK Lakshmi Cement</v>
      </c>
      <c r="AV49" s="9" t="str">
        <f>IF($AI$39=1,INDEX(AY$5:BB$5,MATCH(AV42,AY7:BB7,0)),INDEX(AY$5:BB$5,MATCH(AV42,AY27:BB27,0)))</f>
        <v>JK Lakshmi Cement</v>
      </c>
      <c r="AZ49" s="9"/>
    </row>
    <row r="50" spans="2:52" x14ac:dyDescent="0.25">
      <c r="B50" s="21"/>
      <c r="L50" s="9" t="str">
        <f>"year "&amp;INDEX(I52:I56,MATCH($H$51,K91:K95,0))</f>
        <v>year 2014</v>
      </c>
      <c r="M50" s="9">
        <v>1</v>
      </c>
      <c r="N50" s="9">
        <v>2</v>
      </c>
      <c r="O50" s="9">
        <v>3</v>
      </c>
      <c r="P50" s="9">
        <v>4</v>
      </c>
      <c r="AG50" s="9">
        <v>2</v>
      </c>
      <c r="AH50" s="9" t="str">
        <f>+L8</f>
        <v>Freight &amp; Forwarding</v>
      </c>
      <c r="AI50" s="9" t="str">
        <f>IF($AI$39=1,INDEX(AI$5:AL$5,MATCH(AI43,AI8:AL8,0)),INDEX(AI$5:AL$5,MATCH(AI43,AI28:AL28,0)))</f>
        <v>Ambuja Cement</v>
      </c>
      <c r="AJ50" s="9" t="str">
        <f>IF($AI$39=1,INDEX(AM$5:AP$5,MATCH(AJ43,AM8:AP8,0)),INDEX(AM$5:AP$5,MATCH(AJ43,AM28:AP28,0)))</f>
        <v>Ambuja Cement</v>
      </c>
      <c r="AK50" s="9" t="str">
        <f>IF($AI$39=1,INDEX(AQ$5:AT$5,MATCH(AK43,AQ8:AT8,0)),INDEX(AQ$5:AT$5,MATCH(AK43,AQ28:AT28,0)))</f>
        <v>Ambuja Cement</v>
      </c>
      <c r="AL50" s="9" t="str">
        <f>IF($AI$39=1,INDEX(AU$5:AX$5,MATCH(AL43,AU8:AX8,0)),INDEX(AU$5:AX$5,MATCH(AL43,AU28:AX28,0)))</f>
        <v>Ambuja Cement</v>
      </c>
      <c r="AM50" s="9" t="str">
        <f>IF($AI$39=1,INDEX(AY$5:BB$5,MATCH(AM43,AY8:BB8,0)),INDEX(AY$5:BB$5,MATCH(AM43,AY28:BB28,0)))</f>
        <v>Ambuja Cement</v>
      </c>
      <c r="AN50" s="9"/>
      <c r="AQ50" s="9" t="str">
        <f t="shared" ref="AQ50:AQ53" si="59">+L8</f>
        <v>Freight &amp; Forwarding</v>
      </c>
      <c r="AR50" s="9" t="str">
        <f t="shared" ref="AR50:AR53" si="60">IF($AI$39=1,INDEX(AI$5:AL$5,MATCH(AR43,AI8:AL8,0)),INDEX(AI$5:AL$5,MATCH(AR43,AI28:AL28,0)))</f>
        <v>ACC Ltd</v>
      </c>
      <c r="AS50" s="9" t="str">
        <f t="shared" ref="AS50:AS53" si="61">IF($AI$39=1,INDEX(AM$5:AP$5,MATCH(AS43,AM8:AP8,0)),INDEX(AM$5:AP$5,MATCH(AS43,AM28:AP28,0)))</f>
        <v>JK Lakshmi Cement</v>
      </c>
      <c r="AT50" s="9" t="str">
        <f t="shared" ref="AT50:AT53" si="62">IF($AI$39=1,INDEX(AQ$5:AT$5,MATCH(AT43,AQ8:AT8,0)),INDEX(AQ$5:AT$5,MATCH(AT43,AQ28:AT28,0)))</f>
        <v>ACC Ltd</v>
      </c>
      <c r="AU50" s="9" t="str">
        <f t="shared" ref="AU50:AU53" si="63">IF($AI$39=1,INDEX(AU$5:AX$5,MATCH(AU43,AU8:AX8,0)),INDEX(AU$5:AX$5,MATCH(AU43,AU28:AX28,0)))</f>
        <v>ACC Ltd</v>
      </c>
      <c r="AV50" s="9" t="str">
        <f t="shared" ref="AV50:AV53" si="64">IF($AI$39=1,INDEX(AY$5:BB$5,MATCH(AV43,AY8:BB8,0)),INDEX(AY$5:BB$5,MATCH(AV43,AY28:BB28,0)))</f>
        <v>JK Lakshmi Cement</v>
      </c>
      <c r="AZ50" s="9"/>
    </row>
    <row r="51" spans="2:52" x14ac:dyDescent="0.25">
      <c r="B51" s="42"/>
      <c r="C51" s="40"/>
      <c r="D51" s="40"/>
      <c r="H51" s="9">
        <v>4</v>
      </c>
      <c r="I51" s="13" t="s">
        <v>64</v>
      </c>
      <c r="M51" s="21" t="s">
        <v>7</v>
      </c>
      <c r="N51" s="21" t="s">
        <v>82</v>
      </c>
      <c r="O51" s="21" t="s">
        <v>83</v>
      </c>
      <c r="P51" s="21" t="s">
        <v>84</v>
      </c>
      <c r="Q51" s="16" t="str">
        <f>+H34</f>
        <v>Ultratech</v>
      </c>
      <c r="R51" s="16" t="str">
        <f>+H36</f>
        <v>Ambuja</v>
      </c>
      <c r="S51" s="13" t="s">
        <v>73</v>
      </c>
      <c r="T51" s="13" t="s">
        <v>74</v>
      </c>
      <c r="U51" s="9" t="s">
        <v>80</v>
      </c>
      <c r="V51" s="9" t="s">
        <v>81</v>
      </c>
      <c r="AG51" s="9">
        <v>3</v>
      </c>
      <c r="AH51" s="9" t="str">
        <f>+L9</f>
        <v>Other variable cost</v>
      </c>
      <c r="AI51" s="9" t="str">
        <f>IF($AI$39=1,INDEX(AI$5:AL$5,MATCH(AI44,AI9:AL9,0)),INDEX(AI$5:AL$5,MATCH(AI44,AI29:AL29,0)))</f>
        <v>JK Lakshmi Cement</v>
      </c>
      <c r="AJ51" s="9" t="str">
        <f>IF($AI$39=1,INDEX(AM$5:AP$5,MATCH(AJ44,AM9:AP9,0)),INDEX(AM$5:AP$5,MATCH(AJ44,AM29:AP29,0)))</f>
        <v>JK Lakshmi Cement</v>
      </c>
      <c r="AK51" s="9" t="str">
        <f>IF($AI$39=1,INDEX(AQ$5:AT$5,MATCH(AK44,AQ9:AT9,0)),INDEX(AQ$5:AT$5,MATCH(AK44,AQ29:AT29,0)))</f>
        <v>JK Lakshmi Cement</v>
      </c>
      <c r="AL51" s="9" t="str">
        <f>IF($AI$39=1,INDEX(AU$5:AX$5,MATCH(AL44,AU9:AX9,0)),INDEX(AU$5:AX$5,MATCH(AL44,AU29:AX29,0)))</f>
        <v>JK Lakshmi Cement</v>
      </c>
      <c r="AM51" s="9" t="str">
        <f>IF($AI$39=1,INDEX(AY$5:BB$5,MATCH(AM44,AY9:BB9,0)),INDEX(AY$5:BB$5,MATCH(AM44,AY29:BB29,0)))</f>
        <v>JK Lakshmi Cement</v>
      </c>
      <c r="AN51" s="9"/>
      <c r="AQ51" s="9" t="str">
        <f t="shared" si="59"/>
        <v>Other variable cost</v>
      </c>
      <c r="AR51" s="9" t="str">
        <f t="shared" si="60"/>
        <v>Ambuja Cement</v>
      </c>
      <c r="AS51" s="9" t="str">
        <f t="shared" si="61"/>
        <v>Ambuja Cement</v>
      </c>
      <c r="AT51" s="9" t="str">
        <f t="shared" si="62"/>
        <v>Ambuja Cement</v>
      </c>
      <c r="AU51" s="9" t="str">
        <f t="shared" si="63"/>
        <v>Ambuja Cement</v>
      </c>
      <c r="AV51" s="9" t="str">
        <f t="shared" si="64"/>
        <v>Ambuja Cement</v>
      </c>
      <c r="AZ51" s="9"/>
    </row>
    <row r="52" spans="2:52" x14ac:dyDescent="0.25">
      <c r="I52">
        <v>2011</v>
      </c>
      <c r="L52" s="9" t="str">
        <f>+L7</f>
        <v>Fixed Cost</v>
      </c>
      <c r="M52" s="9">
        <f>CHOOSE($H$51,AI7,AM7,AQ7,AT7,AY7)</f>
        <v>22</v>
      </c>
      <c r="N52" s="9">
        <f>CHOOSE($H$51,AJ7,AN7,AR7,AU7,AZ7)</f>
        <v>29</v>
      </c>
      <c r="O52" s="9">
        <f>CHOOSE($H$51,AK7,AO7,AS7,AV7,BA7)</f>
        <v>27</v>
      </c>
      <c r="P52" s="9">
        <f>CHOOSE($H$51,AL7,AP7,AT7,AW7,BB7)</f>
        <v>19</v>
      </c>
      <c r="Q52" s="9">
        <f>INDEX($M52:$P52,MATCH($D$34,$M$50:$P$50,0))</f>
        <v>19</v>
      </c>
      <c r="R52" s="9">
        <f>INDEX($M52:$P52,MATCH($D$36,$M$50:$P$50,0))</f>
        <v>29</v>
      </c>
      <c r="S52" s="9">
        <f>MIN(M52:P52)</f>
        <v>19</v>
      </c>
      <c r="T52" s="9">
        <f>MAX(M52:P52)</f>
        <v>29</v>
      </c>
      <c r="U52" s="9" t="str">
        <f>INDEX($M$51:$P$51,MATCH(S52,$M52:$P52,0))</f>
        <v xml:space="preserve">Ultratech </v>
      </c>
      <c r="V52" s="9" t="str">
        <f>INDEX($M$51:$P$51,MATCH(T52,$M52:$P52,0))</f>
        <v xml:space="preserve">Ambuja </v>
      </c>
      <c r="AG52" s="9">
        <v>4</v>
      </c>
      <c r="AH52" s="9" t="str">
        <f>+L10</f>
        <v>Power &amp; Fuel</v>
      </c>
      <c r="AI52" s="9" t="str">
        <f>IF($AI$39=1,INDEX(AI$5:AL$5,MATCH(AI45,AI10:AL10,0)),INDEX(AI$5:AL$5,MATCH(AI45,AI30:AL30,0)))</f>
        <v>JK Lakshmi Cement</v>
      </c>
      <c r="AJ52" s="9" t="str">
        <f>IF($AI$39=1,INDEX(AM$5:AP$5,MATCH(AJ45,AM10:AP10,0)),INDEX(AM$5:AP$5,MATCH(AJ45,AM30:AP30,0)))</f>
        <v>Ambuja Cement</v>
      </c>
      <c r="AK52" s="9" t="str">
        <f>IF($AI$39=1,INDEX(AQ$5:AT$5,MATCH(AK45,AQ10:AT10,0)),INDEX(AQ$5:AT$5,MATCH(AK45,AQ30:AT30,0)))</f>
        <v>Ambuja Cement</v>
      </c>
      <c r="AL52" s="9" t="str">
        <f>IF($AI$39=1,INDEX(AU$5:AX$5,MATCH(AL45,AU10:AX10,0)),INDEX(AU$5:AX$5,MATCH(AL45,AU30:AX30,0)))</f>
        <v>Ambuja Cement</v>
      </c>
      <c r="AM52" s="9" t="str">
        <f>IF($AI$39=1,INDEX(AY$5:BB$5,MATCH(AM45,AY10:BB10,0)),INDEX(AY$5:BB$5,MATCH(AM45,AY30:BB30,0)))</f>
        <v>Ambuja Cement</v>
      </c>
      <c r="AN52" s="9"/>
      <c r="AQ52" s="9" t="str">
        <f t="shared" si="59"/>
        <v>Power &amp; Fuel</v>
      </c>
      <c r="AR52" s="9" t="str">
        <f t="shared" si="60"/>
        <v>ACC Ltd</v>
      </c>
      <c r="AS52" s="9" t="str">
        <f t="shared" si="61"/>
        <v>ACC Ltd</v>
      </c>
      <c r="AT52" s="9" t="str">
        <f t="shared" si="62"/>
        <v>JK Lakshmi Cement</v>
      </c>
      <c r="AU52" s="9" t="str">
        <f t="shared" si="63"/>
        <v>Ultratech Cement</v>
      </c>
      <c r="AV52" s="9" t="str">
        <f t="shared" si="64"/>
        <v>ACC Ltd</v>
      </c>
      <c r="AZ52" s="9"/>
    </row>
    <row r="53" spans="2:52" x14ac:dyDescent="0.25">
      <c r="I53">
        <v>2012</v>
      </c>
      <c r="L53" s="9" t="str">
        <f>+L8</f>
        <v>Freight &amp; Forwarding</v>
      </c>
      <c r="M53" s="9">
        <f>CHOOSE($H$51,AI8,AM8,AQ8,AT8,AY8)</f>
        <v>21</v>
      </c>
      <c r="N53" s="9">
        <f>CHOOSE($H$51,AJ8,AN8,AR8,AU8,AZ8)</f>
        <v>22</v>
      </c>
      <c r="O53" s="9">
        <f>CHOOSE($H$51,AK8,AO8,AS8,AV8,BA8)</f>
        <v>24</v>
      </c>
      <c r="P53" s="9">
        <f>CHOOSE($H$51,AL8,AP8,AT8,AW8,BB8)</f>
        <v>22</v>
      </c>
      <c r="Q53" s="9">
        <f>INDEX($M53:$P53,MATCH($D$34,$M$50:$P$50,0))</f>
        <v>22</v>
      </c>
      <c r="R53" s="9">
        <f>INDEX($M53:$P53,MATCH($D$36,$M$50:$P$50,0))</f>
        <v>22</v>
      </c>
      <c r="S53" s="9">
        <f t="shared" ref="S53:S56" si="65">MIN(M53:P53)</f>
        <v>21</v>
      </c>
      <c r="T53" s="9">
        <f t="shared" ref="T53:T56" si="66">MAX(M53:P53)</f>
        <v>24</v>
      </c>
      <c r="U53" s="9" t="str">
        <f t="shared" ref="U53:U56" si="67">INDEX($M$51:$P$51,MATCH(S53,$M53:$P53,0))</f>
        <v>ACC Ltd</v>
      </c>
      <c r="V53" s="9" t="str">
        <f t="shared" ref="V53:V56" si="68">INDEX($M$51:$P$51,MATCH(T53,$M53:$P53,0))</f>
        <v xml:space="preserve">JK Lakshmi </v>
      </c>
      <c r="AG53" s="9">
        <v>5</v>
      </c>
      <c r="AH53" s="9" t="str">
        <f>+L11</f>
        <v>Profit</v>
      </c>
      <c r="AI53" s="9" t="str">
        <f>IF($AI$39=1,INDEX(AI$5:AL$5,MATCH(AI46,AI11:AL11,0)),INDEX(AI$5:AL$5,MATCH(AI46,AI31:AL31,0)))</f>
        <v>Ambuja Cement</v>
      </c>
      <c r="AJ53" s="9" t="str">
        <f>IF($AI$39=1,INDEX(AM$5:AP$5,MATCH(AJ46,AM11:AP11,0)),INDEX(AM$5:AP$5,MATCH(AJ46,AM31:AP31,0)))</f>
        <v>Ambuja Cement</v>
      </c>
      <c r="AK53" s="9" t="str">
        <f>IF($AI$39=1,INDEX(AQ$5:AT$5,MATCH(AK46,AQ11:AT11,0)),INDEX(AQ$5:AT$5,MATCH(AK46,AQ31:AT31,0)))</f>
        <v>JK Lakshmi Cement</v>
      </c>
      <c r="AL53" s="9" t="str">
        <f>IF($AI$39=1,INDEX(AU$5:AX$5,MATCH(AL46,AU11:AX11,0)),INDEX(AU$5:AX$5,MATCH(AL46,AU31:AX31,0)))</f>
        <v>Ambuja Cement</v>
      </c>
      <c r="AM53" s="9" t="str">
        <f>IF($AI$39=1,INDEX(AY$5:BB$5,MATCH(AM46,AY11:BB11,0)),INDEX(AY$5:BB$5,MATCH(AM46,AY31:BB31,0)))</f>
        <v>Ambuja Cement</v>
      </c>
      <c r="AN53" s="9"/>
      <c r="AQ53" s="9" t="str">
        <f t="shared" si="59"/>
        <v>Profit</v>
      </c>
      <c r="AR53" s="9" t="str">
        <f t="shared" si="60"/>
        <v>JK Lakshmi Cement</v>
      </c>
      <c r="AS53" s="9" t="str">
        <f t="shared" si="61"/>
        <v>JK Lakshmi Cement</v>
      </c>
      <c r="AT53" s="9" t="str">
        <f t="shared" si="62"/>
        <v>ACC Ltd</v>
      </c>
      <c r="AU53" s="9" t="str">
        <f t="shared" si="63"/>
        <v>ACC Ltd</v>
      </c>
      <c r="AV53" s="9" t="str">
        <f t="shared" si="64"/>
        <v>ACC Ltd</v>
      </c>
      <c r="AZ53" s="9"/>
    </row>
    <row r="54" spans="2:52" x14ac:dyDescent="0.25">
      <c r="I54">
        <v>2013</v>
      </c>
      <c r="L54" s="9" t="str">
        <f>+L9</f>
        <v>Other variable cost</v>
      </c>
      <c r="M54" s="9">
        <f>CHOOSE($H$51,AI9,AM9,AQ9,AT9,AY9)</f>
        <v>18</v>
      </c>
      <c r="N54" s="9">
        <f>CHOOSE($H$51,AJ9,AN9,AR9,AU9,AZ9)</f>
        <v>20</v>
      </c>
      <c r="O54" s="9">
        <f>CHOOSE($H$51,AK9,AO9,AS9,AV9,BA9)</f>
        <v>12</v>
      </c>
      <c r="P54" s="9">
        <f>CHOOSE($H$51,AL9,AP9,AT9,AW9,BB9)</f>
        <v>30</v>
      </c>
      <c r="Q54" s="9">
        <f>INDEX($M54:$P54,MATCH($D$34,$M$50:$P$50,0))</f>
        <v>30</v>
      </c>
      <c r="R54" s="9">
        <f>INDEX($M54:$P54,MATCH($D$36,$M$50:$P$50,0))</f>
        <v>20</v>
      </c>
      <c r="S54" s="9">
        <f t="shared" si="65"/>
        <v>12</v>
      </c>
      <c r="T54" s="9">
        <f t="shared" si="66"/>
        <v>30</v>
      </c>
      <c r="U54" s="9" t="str">
        <f t="shared" si="67"/>
        <v xml:space="preserve">JK Lakshmi </v>
      </c>
      <c r="V54" s="9" t="str">
        <f t="shared" si="68"/>
        <v xml:space="preserve">Ultratech </v>
      </c>
    </row>
    <row r="55" spans="2:52" x14ac:dyDescent="0.25">
      <c r="I55">
        <v>2014</v>
      </c>
      <c r="L55" s="9" t="str">
        <f>+L10</f>
        <v>Power &amp; Fuel</v>
      </c>
      <c r="M55" s="9">
        <f>CHOOSE($H$51,AI10,AM10,AQ10,AT10,AY10)</f>
        <v>21</v>
      </c>
      <c r="N55" s="9">
        <f>CHOOSE($H$51,AJ10,AN10,AR10,AU10,AZ10)</f>
        <v>21</v>
      </c>
      <c r="O55" s="9">
        <f>CHOOSE($H$51,AK10,AO10,AS10,AV10,BA10)</f>
        <v>23</v>
      </c>
      <c r="P55" s="9">
        <f>CHOOSE($H$51,AL10,AP10,AT10,AW10,BB10)</f>
        <v>21</v>
      </c>
      <c r="Q55" s="9">
        <f>INDEX($M55:$P55,MATCH($D$34,$M$50:$P$50,0))</f>
        <v>21</v>
      </c>
      <c r="R55" s="9">
        <f>INDEX($M55:$P55,MATCH($D$36,$M$50:$P$50,0))</f>
        <v>21</v>
      </c>
      <c r="S55" s="9">
        <f t="shared" si="65"/>
        <v>21</v>
      </c>
      <c r="T55" s="9">
        <f t="shared" si="66"/>
        <v>23</v>
      </c>
      <c r="U55" s="9" t="str">
        <f t="shared" si="67"/>
        <v>ACC Ltd</v>
      </c>
      <c r="V55" s="9" t="str">
        <f t="shared" si="68"/>
        <v xml:space="preserve">JK Lakshmi </v>
      </c>
    </row>
    <row r="56" spans="2:52" x14ac:dyDescent="0.25">
      <c r="I56">
        <v>2015</v>
      </c>
      <c r="L56" s="9" t="str">
        <f>+L11</f>
        <v>Profit</v>
      </c>
      <c r="M56" s="9">
        <f>CHOOSE($H$51,AI11,AM11,AQ11,AT11,AY11)</f>
        <v>8</v>
      </c>
      <c r="N56" s="9">
        <f>CHOOSE($H$51,AJ11,AN11,AR11,AU11,AZ11)</f>
        <v>8</v>
      </c>
      <c r="O56" s="9">
        <f>CHOOSE($H$51,AK11,AO11,AS11,AV11,BA11)</f>
        <v>14</v>
      </c>
      <c r="P56" s="9">
        <f>CHOOSE($H$51,AL11,AP11,AT11,AW11,BB11)</f>
        <v>8</v>
      </c>
      <c r="Q56" s="9">
        <f>INDEX($M56:$P56,MATCH($D$34,$M$50:$P$50,0))</f>
        <v>8</v>
      </c>
      <c r="R56" s="9">
        <f>INDEX($M56:$P56,MATCH($D$36,$M$50:$P$50,0))</f>
        <v>8</v>
      </c>
      <c r="S56" s="9">
        <f t="shared" si="65"/>
        <v>8</v>
      </c>
      <c r="T56" s="9">
        <f t="shared" si="66"/>
        <v>14</v>
      </c>
      <c r="U56" s="9" t="str">
        <f t="shared" si="67"/>
        <v>ACC Ltd</v>
      </c>
      <c r="V56" s="9" t="str">
        <f t="shared" si="68"/>
        <v xml:space="preserve">JK Lakshmi </v>
      </c>
    </row>
    <row r="58" spans="2:52" x14ac:dyDescent="0.25">
      <c r="M58" s="9" t="str">
        <f>+M51</f>
        <v>ACC Ltd</v>
      </c>
      <c r="N58" s="9" t="str">
        <f t="shared" ref="N58:R58" si="69">+N51</f>
        <v xml:space="preserve">Ambuja </v>
      </c>
      <c r="O58" s="9" t="str">
        <f t="shared" si="69"/>
        <v xml:space="preserve">JK Lakshmi </v>
      </c>
      <c r="P58" s="9" t="str">
        <f t="shared" si="69"/>
        <v xml:space="preserve">Ultratech </v>
      </c>
      <c r="Q58" s="16" t="str">
        <f t="shared" si="69"/>
        <v>Ultratech</v>
      </c>
      <c r="R58" s="16" t="str">
        <f t="shared" si="69"/>
        <v>Ambuja</v>
      </c>
      <c r="T58" s="49">
        <f>MAX($M$59:$R$63)</f>
        <v>1</v>
      </c>
    </row>
    <row r="59" spans="2:52" x14ac:dyDescent="0.25">
      <c r="L59" s="9" t="str">
        <f>+L52</f>
        <v>Fixed Cost</v>
      </c>
      <c r="M59" s="49">
        <f>+(M52-$S52)/($T52-$S52)</f>
        <v>0.3</v>
      </c>
      <c r="N59" s="49">
        <f>+(N52-$S52)/($T52-$S52)</f>
        <v>1</v>
      </c>
      <c r="O59" s="49">
        <f>+(O52-$S52)/($T52-$S52)</f>
        <v>0.8</v>
      </c>
      <c r="P59" s="49">
        <f>+(P52-$S52)/($T52-$S52)</f>
        <v>0</v>
      </c>
      <c r="Q59" s="49">
        <f>+(Q52-$S52)/($T52-$S52)</f>
        <v>0</v>
      </c>
      <c r="R59" s="49">
        <f>+(R52-$S52)/($T52-$S52)</f>
        <v>1</v>
      </c>
      <c r="S59" s="9" t="str">
        <f t="shared" ref="S59:S63" si="70">L59</f>
        <v>Fixed Cost</v>
      </c>
      <c r="T59" s="9">
        <v>0</v>
      </c>
      <c r="U59" s="9">
        <f>(ROWS($L$59:$L$63)-ROW()+ROW($L$59:$L$63))</f>
        <v>5</v>
      </c>
      <c r="AI59" s="9">
        <f>+M26</f>
        <v>2011</v>
      </c>
      <c r="AJ59">
        <f>+N26</f>
        <v>2012</v>
      </c>
      <c r="AK59">
        <f>+O26</f>
        <v>2013</v>
      </c>
      <c r="AL59">
        <f>+P26</f>
        <v>2014</v>
      </c>
      <c r="AM59">
        <f>+Q26</f>
        <v>2015</v>
      </c>
      <c r="AR59" s="16">
        <f>+M26</f>
        <v>2011</v>
      </c>
      <c r="AS59" s="16">
        <f t="shared" ref="AS59:AV59" si="71">+N26</f>
        <v>2012</v>
      </c>
      <c r="AT59" s="16">
        <f t="shared" si="71"/>
        <v>2013</v>
      </c>
      <c r="AU59" s="16">
        <f t="shared" si="71"/>
        <v>2014</v>
      </c>
      <c r="AV59" s="16">
        <f t="shared" si="71"/>
        <v>2015</v>
      </c>
    </row>
    <row r="60" spans="2:52" x14ac:dyDescent="0.25">
      <c r="L60" s="9" t="str">
        <f t="shared" ref="L60:L63" si="72">+L53</f>
        <v>Freight &amp; Forwarding</v>
      </c>
      <c r="M60" s="49">
        <f>+(M53-$S53)/($T53-$S53)</f>
        <v>0</v>
      </c>
      <c r="N60" s="49">
        <f>+(N53-$S53)/($T53-$S53)</f>
        <v>0.33333333333333331</v>
      </c>
      <c r="O60" s="49">
        <f>+(O53-$S53)/($T53-$S53)</f>
        <v>1</v>
      </c>
      <c r="P60" s="49">
        <f>+(P53-$S53)/($T53-$S53)</f>
        <v>0.33333333333333331</v>
      </c>
      <c r="Q60" s="49">
        <f>+(Q53-$S53)/($T53-$S53)</f>
        <v>0.33333333333333331</v>
      </c>
      <c r="R60" s="49">
        <f>+(R53-$S53)/($T53-$S53)</f>
        <v>0.33333333333333331</v>
      </c>
      <c r="S60" s="9" t="str">
        <f t="shared" si="70"/>
        <v>Freight &amp; Forwarding</v>
      </c>
      <c r="T60" s="9">
        <v>0</v>
      </c>
      <c r="U60" s="9">
        <f>(ROWS($L$59:$L$63)-ROW()+ROW($L$59:$L$63))</f>
        <v>4</v>
      </c>
      <c r="AG60" s="34" t="s">
        <v>7</v>
      </c>
      <c r="AH60" s="9" t="str">
        <f>+L7</f>
        <v>Fixed Cost</v>
      </c>
      <c r="AI60" s="9" t="str">
        <f>+AI49</f>
        <v>ACC Ltd</v>
      </c>
      <c r="AJ60" s="9" t="str">
        <f>+AJ49</f>
        <v>ACC Ltd</v>
      </c>
      <c r="AK60" s="9" t="str">
        <f>+AK49</f>
        <v>ACC Ltd</v>
      </c>
      <c r="AL60" s="9" t="str">
        <f>+AL49</f>
        <v>ACC Ltd</v>
      </c>
      <c r="AM60" s="9" t="str">
        <f>+AM49</f>
        <v>ACC Ltd</v>
      </c>
      <c r="AQ60" s="9" t="str">
        <f>+L7</f>
        <v>Fixed Cost</v>
      </c>
      <c r="AR60" s="9" t="str">
        <f>+AR49</f>
        <v>JK Lakshmi Cement</v>
      </c>
      <c r="AS60" s="9" t="str">
        <f>+AS49</f>
        <v>JK Lakshmi Cement</v>
      </c>
      <c r="AT60" s="9" t="str">
        <f>+AT49</f>
        <v>JK Lakshmi Cement</v>
      </c>
      <c r="AU60" s="9" t="str">
        <f>+AU49</f>
        <v>JK Lakshmi Cement</v>
      </c>
      <c r="AV60" s="9" t="str">
        <f>+AV49</f>
        <v>JK Lakshmi Cement</v>
      </c>
    </row>
    <row r="61" spans="2:52" x14ac:dyDescent="0.25">
      <c r="L61" s="9" t="str">
        <f t="shared" si="72"/>
        <v>Other variable cost</v>
      </c>
      <c r="M61" s="49">
        <f>+(M54-$S54)/($T54-$S54)</f>
        <v>0.33333333333333331</v>
      </c>
      <c r="N61" s="49">
        <f>+(N54-$S54)/($T54-$S54)</f>
        <v>0.44444444444444442</v>
      </c>
      <c r="O61" s="49">
        <f>+(O54-$S54)/($T54-$S54)</f>
        <v>0</v>
      </c>
      <c r="P61" s="49">
        <f>+(P54-$S54)/($T54-$S54)</f>
        <v>1</v>
      </c>
      <c r="Q61" s="49">
        <f>+(Q54-$S54)/($T54-$S54)</f>
        <v>1</v>
      </c>
      <c r="R61" s="49">
        <f>+(R54-$S54)/($T54-$S54)</f>
        <v>0.44444444444444442</v>
      </c>
      <c r="S61" s="9" t="str">
        <f t="shared" si="70"/>
        <v>Other variable cost</v>
      </c>
      <c r="T61" s="9">
        <v>0</v>
      </c>
      <c r="U61" s="9">
        <f>(ROWS($L$59:$L$63)-ROW()+ROW($L$59:$L$63))</f>
        <v>3</v>
      </c>
      <c r="AG61" s="35" t="s">
        <v>13</v>
      </c>
      <c r="AH61" s="9" t="str">
        <f t="shared" ref="AH61:AH64" si="73">+L8</f>
        <v>Freight &amp; Forwarding</v>
      </c>
      <c r="AI61" s="9" t="str">
        <f t="shared" ref="AI61:AI64" si="74">+AI50</f>
        <v>Ambuja Cement</v>
      </c>
      <c r="AJ61" s="9" t="str">
        <f t="shared" ref="AJ61:AJ64" si="75">+AJ50</f>
        <v>Ambuja Cement</v>
      </c>
      <c r="AK61" s="9" t="str">
        <f t="shared" ref="AK61:AK64" si="76">+AK50</f>
        <v>Ambuja Cement</v>
      </c>
      <c r="AL61" s="9" t="str">
        <f t="shared" ref="AL61:AL64" si="77">+AL50</f>
        <v>Ambuja Cement</v>
      </c>
      <c r="AM61" s="9" t="str">
        <f t="shared" ref="AM61:AM64" si="78">+AM50</f>
        <v>Ambuja Cement</v>
      </c>
      <c r="AQ61" s="9" t="str">
        <f t="shared" ref="AQ61:AQ64" si="79">+L8</f>
        <v>Freight &amp; Forwarding</v>
      </c>
      <c r="AR61" s="9" t="str">
        <f t="shared" ref="AR61:AV64" si="80">+AR50</f>
        <v>ACC Ltd</v>
      </c>
      <c r="AS61" s="9" t="str">
        <f t="shared" si="80"/>
        <v>JK Lakshmi Cement</v>
      </c>
      <c r="AT61" s="9" t="str">
        <f t="shared" si="80"/>
        <v>ACC Ltd</v>
      </c>
      <c r="AU61" s="9" t="str">
        <f t="shared" si="80"/>
        <v>ACC Ltd</v>
      </c>
      <c r="AV61" s="9" t="str">
        <f t="shared" si="80"/>
        <v>JK Lakshmi Cement</v>
      </c>
    </row>
    <row r="62" spans="2:52" x14ac:dyDescent="0.25">
      <c r="L62" s="9" t="str">
        <f t="shared" si="72"/>
        <v>Power &amp; Fuel</v>
      </c>
      <c r="M62" s="49">
        <f>+(M55-$S55)/($T55-$S55)</f>
        <v>0</v>
      </c>
      <c r="N62" s="49">
        <f>+(N55-$S55)/($T55-$S55)</f>
        <v>0</v>
      </c>
      <c r="O62" s="49">
        <f>+(O55-$S55)/($T55-$S55)</f>
        <v>1</v>
      </c>
      <c r="P62" s="49">
        <f>+(P55-$S55)/($T55-$S55)</f>
        <v>0</v>
      </c>
      <c r="Q62" s="49">
        <f>+(Q55-$S55)/($T55-$S55)</f>
        <v>0</v>
      </c>
      <c r="R62" s="49">
        <f>+(R55-$S55)/($T55-$S55)</f>
        <v>0</v>
      </c>
      <c r="S62" s="9" t="str">
        <f t="shared" si="70"/>
        <v>Power &amp; Fuel</v>
      </c>
      <c r="T62" s="9">
        <v>0</v>
      </c>
      <c r="U62" s="9">
        <f>(ROWS($L$59:$L$63)-ROW()+ROW($L$59:$L$63))</f>
        <v>2</v>
      </c>
      <c r="AG62" s="36" t="s">
        <v>14</v>
      </c>
      <c r="AH62" s="9" t="str">
        <f t="shared" si="73"/>
        <v>Other variable cost</v>
      </c>
      <c r="AI62" s="9" t="str">
        <f t="shared" si="74"/>
        <v>JK Lakshmi Cement</v>
      </c>
      <c r="AJ62" s="9" t="str">
        <f t="shared" si="75"/>
        <v>JK Lakshmi Cement</v>
      </c>
      <c r="AK62" s="9" t="str">
        <f t="shared" si="76"/>
        <v>JK Lakshmi Cement</v>
      </c>
      <c r="AL62" s="9" t="str">
        <f t="shared" si="77"/>
        <v>JK Lakshmi Cement</v>
      </c>
      <c r="AM62" s="9" t="str">
        <f t="shared" si="78"/>
        <v>JK Lakshmi Cement</v>
      </c>
      <c r="AQ62" s="9" t="str">
        <f t="shared" si="79"/>
        <v>Other variable cost</v>
      </c>
      <c r="AR62" s="9" t="str">
        <f t="shared" si="80"/>
        <v>Ambuja Cement</v>
      </c>
      <c r="AS62" s="9" t="str">
        <f t="shared" si="80"/>
        <v>Ambuja Cement</v>
      </c>
      <c r="AT62" s="9" t="str">
        <f t="shared" si="80"/>
        <v>Ambuja Cement</v>
      </c>
      <c r="AU62" s="9" t="str">
        <f t="shared" si="80"/>
        <v>Ambuja Cement</v>
      </c>
      <c r="AV62" s="9" t="str">
        <f t="shared" si="80"/>
        <v>Ambuja Cement</v>
      </c>
    </row>
    <row r="63" spans="2:52" x14ac:dyDescent="0.25">
      <c r="L63" s="9" t="str">
        <f t="shared" si="72"/>
        <v>Profit</v>
      </c>
      <c r="M63" s="49">
        <f>+(M56-$S56)/($T56-$S56)</f>
        <v>0</v>
      </c>
      <c r="N63" s="49">
        <f>+(N56-$S56)/($T56-$S56)</f>
        <v>0</v>
      </c>
      <c r="O63" s="49">
        <f>+(O56-$S56)/($T56-$S56)</f>
        <v>1</v>
      </c>
      <c r="P63" s="49">
        <f>+(P56-$S56)/($T56-$S56)</f>
        <v>0</v>
      </c>
      <c r="Q63" s="49">
        <f>+(Q56-$S56)/($T56-$S56)</f>
        <v>0</v>
      </c>
      <c r="R63" s="49">
        <f>+(R56-$S56)/($T56-$S56)</f>
        <v>0</v>
      </c>
      <c r="S63" s="9" t="str">
        <f t="shared" si="70"/>
        <v>Profit</v>
      </c>
      <c r="T63" s="9">
        <v>0</v>
      </c>
      <c r="U63" s="9">
        <f>(ROWS($L$59:$L$63)-ROW()+ROW($L$59:$L$63))</f>
        <v>1</v>
      </c>
      <c r="AG63" s="37" t="s">
        <v>15</v>
      </c>
      <c r="AH63" s="9" t="str">
        <f t="shared" si="73"/>
        <v>Power &amp; Fuel</v>
      </c>
      <c r="AI63" s="9" t="str">
        <f t="shared" si="74"/>
        <v>JK Lakshmi Cement</v>
      </c>
      <c r="AJ63" s="9" t="str">
        <f t="shared" si="75"/>
        <v>Ambuja Cement</v>
      </c>
      <c r="AK63" s="9" t="str">
        <f t="shared" si="76"/>
        <v>Ambuja Cement</v>
      </c>
      <c r="AL63" s="9" t="str">
        <f t="shared" si="77"/>
        <v>Ambuja Cement</v>
      </c>
      <c r="AM63" s="9" t="str">
        <f t="shared" si="78"/>
        <v>Ambuja Cement</v>
      </c>
      <c r="AQ63" s="9" t="str">
        <f t="shared" si="79"/>
        <v>Power &amp; Fuel</v>
      </c>
      <c r="AR63" s="9" t="str">
        <f t="shared" si="80"/>
        <v>ACC Ltd</v>
      </c>
      <c r="AS63" s="9" t="str">
        <f t="shared" si="80"/>
        <v>ACC Ltd</v>
      </c>
      <c r="AT63" s="9" t="str">
        <f t="shared" si="80"/>
        <v>JK Lakshmi Cement</v>
      </c>
      <c r="AU63" s="9" t="str">
        <f t="shared" si="80"/>
        <v>Ultratech Cement</v>
      </c>
      <c r="AV63" s="9" t="str">
        <f t="shared" si="80"/>
        <v>ACC Ltd</v>
      </c>
    </row>
    <row r="64" spans="2:52" ht="15.75" thickBot="1" x14ac:dyDescent="0.3">
      <c r="T64" s="49">
        <f>MIN($M$59:$R$63)</f>
        <v>0</v>
      </c>
      <c r="AH64" s="9" t="str">
        <f t="shared" si="73"/>
        <v>Profit</v>
      </c>
      <c r="AI64" s="9" t="str">
        <f t="shared" si="74"/>
        <v>Ambuja Cement</v>
      </c>
      <c r="AJ64" s="9" t="str">
        <f t="shared" si="75"/>
        <v>Ambuja Cement</v>
      </c>
      <c r="AK64" s="9" t="str">
        <f t="shared" si="76"/>
        <v>JK Lakshmi Cement</v>
      </c>
      <c r="AL64" s="9" t="str">
        <f t="shared" si="77"/>
        <v>Ambuja Cement</v>
      </c>
      <c r="AM64" s="9" t="str">
        <f t="shared" si="78"/>
        <v>Ambuja Cement</v>
      </c>
      <c r="AQ64" s="9" t="str">
        <f t="shared" si="79"/>
        <v>Profit</v>
      </c>
      <c r="AR64" s="9" t="str">
        <f t="shared" si="80"/>
        <v>JK Lakshmi Cement</v>
      </c>
      <c r="AS64" s="9" t="str">
        <f t="shared" si="80"/>
        <v>JK Lakshmi Cement</v>
      </c>
      <c r="AT64" s="9" t="str">
        <f t="shared" si="80"/>
        <v>ACC Ltd</v>
      </c>
      <c r="AU64" s="9" t="str">
        <f t="shared" si="80"/>
        <v>ACC Ltd</v>
      </c>
      <c r="AV64" s="9" t="str">
        <f t="shared" si="80"/>
        <v>ACC Ltd</v>
      </c>
    </row>
    <row r="65" spans="2:14" x14ac:dyDescent="0.25">
      <c r="L65" s="50"/>
      <c r="M65" s="51" t="s">
        <v>76</v>
      </c>
      <c r="N65" s="52" t="s">
        <v>77</v>
      </c>
    </row>
    <row r="66" spans="2:14" x14ac:dyDescent="0.25">
      <c r="L66" s="53" t="s">
        <v>73</v>
      </c>
      <c r="M66" s="54">
        <v>0</v>
      </c>
      <c r="N66" s="55">
        <v>1</v>
      </c>
    </row>
    <row r="67" spans="2:14" x14ac:dyDescent="0.25">
      <c r="L67" s="53" t="s">
        <v>74</v>
      </c>
      <c r="M67" s="54">
        <v>1</v>
      </c>
      <c r="N67" s="55">
        <v>1</v>
      </c>
    </row>
    <row r="68" spans="2:14" x14ac:dyDescent="0.25">
      <c r="L68" s="53"/>
      <c r="M68" s="54"/>
      <c r="N68" s="55"/>
    </row>
    <row r="69" spans="2:14" x14ac:dyDescent="0.25">
      <c r="L69" s="53" t="s">
        <v>78</v>
      </c>
      <c r="M69" s="54"/>
      <c r="N69" s="55">
        <v>1</v>
      </c>
    </row>
    <row r="70" spans="2:14" ht="15.75" thickBot="1" x14ac:dyDescent="0.3">
      <c r="L70" s="56" t="s">
        <v>79</v>
      </c>
      <c r="M70" s="57"/>
      <c r="N70" s="58">
        <v>1</v>
      </c>
    </row>
    <row r="80" spans="2:14" x14ac:dyDescent="0.25">
      <c r="B80" s="13" t="s">
        <v>70</v>
      </c>
      <c r="C80" s="47" t="s">
        <v>71</v>
      </c>
      <c r="D80" s="16"/>
      <c r="E80" s="16"/>
      <c r="F80" s="16"/>
      <c r="G80" s="16"/>
      <c r="H80" s="16"/>
      <c r="I80" s="47" t="s">
        <v>72</v>
      </c>
      <c r="J80" s="16"/>
      <c r="K80" s="16"/>
      <c r="L80" s="16"/>
      <c r="M80" s="16"/>
    </row>
    <row r="81" spans="2:18" x14ac:dyDescent="0.25">
      <c r="B81" s="42"/>
      <c r="C81" s="16">
        <v>2011</v>
      </c>
      <c r="D81" s="16">
        <v>2012</v>
      </c>
      <c r="E81" s="16">
        <v>2013</v>
      </c>
      <c r="F81" s="16">
        <v>2014</v>
      </c>
      <c r="G81" s="16">
        <v>2015</v>
      </c>
      <c r="H81" s="16"/>
      <c r="I81" s="16">
        <v>2011</v>
      </c>
      <c r="J81" s="16">
        <v>2012</v>
      </c>
      <c r="K81" s="16">
        <v>2013</v>
      </c>
      <c r="L81" s="16">
        <v>2014</v>
      </c>
      <c r="M81" s="16">
        <v>2015</v>
      </c>
    </row>
    <row r="82" spans="2:18" x14ac:dyDescent="0.25">
      <c r="B82" s="48" t="str">
        <f>+L7</f>
        <v>Fixed Cost</v>
      </c>
      <c r="C82" s="25">
        <f ca="1">OFFSET($AI$6,$K91,$D$34-1,,)</f>
        <v>24</v>
      </c>
      <c r="D82" s="25">
        <f ca="1">OFFSET($AM$6,$K91,$D$34-1,,)</f>
        <v>22</v>
      </c>
      <c r="E82" s="25">
        <f ca="1">OFFSET($AQ$6,$K91,$D$34-1,,)</f>
        <v>22</v>
      </c>
      <c r="F82" s="25">
        <f ca="1">OFFSET($AU$6,$K91,$D$34-1,,)</f>
        <v>24</v>
      </c>
      <c r="G82" s="25">
        <f ca="1">OFFSET($AY$6,$K91,$D$34-1,,)</f>
        <v>24</v>
      </c>
      <c r="H82" s="9"/>
      <c r="I82" s="25">
        <f ca="1">OFFSET($AI$6,$K91,$D$36-1,,)</f>
        <v>25</v>
      </c>
      <c r="J82" s="25">
        <f ca="1">OFFSET($AM$6,$K91,$D$36-1,,)</f>
        <v>25</v>
      </c>
      <c r="K82" s="25">
        <f ca="1">OFFSET($AQ$6,$K91,$D$36-1,,)</f>
        <v>27</v>
      </c>
      <c r="L82" s="25">
        <f ca="1">OFFSET($AU$6,$K91,$D$36-1,,)</f>
        <v>27</v>
      </c>
      <c r="M82" s="25">
        <f ca="1">OFFSET($AY$6,$K91,$D$36-1,,)</f>
        <v>30</v>
      </c>
    </row>
    <row r="83" spans="2:18" x14ac:dyDescent="0.25">
      <c r="B83" s="48" t="str">
        <f>+L8</f>
        <v>Freight &amp; Forwarding</v>
      </c>
      <c r="C83" s="25">
        <f ca="1">OFFSET($AI$6,$K92,$D$34-1,,)</f>
        <v>22</v>
      </c>
      <c r="D83" s="25">
        <f ca="1">OFFSET($AM$6,$K92,$D$34-1,,)</f>
        <v>20</v>
      </c>
      <c r="E83" s="25">
        <f ca="1">OFFSET($AQ$6,$K92,$D$34-1,,)</f>
        <v>21</v>
      </c>
      <c r="F83" s="25">
        <f ca="1">OFFSET($AU$6,$K92,$D$34-1,,)</f>
        <v>23</v>
      </c>
      <c r="G83" s="25">
        <f ca="1">OFFSET($AY$6,$K92,$D$34-1,,)</f>
        <v>24</v>
      </c>
      <c r="H83" s="9"/>
      <c r="I83" s="25">
        <f ca="1">OFFSET($AI$6,$K92,$D$36-1,,)</f>
        <v>23</v>
      </c>
      <c r="J83" s="25">
        <f ca="1">OFFSET($AM$6,$K92,$D$36-1,,)</f>
        <v>23</v>
      </c>
      <c r="K83" s="25">
        <f ca="1">OFFSET($AQ$6,$K92,$D$36-1,,)</f>
        <v>25</v>
      </c>
      <c r="L83" s="25">
        <f ca="1">OFFSET($AU$6,$K92,$D$36-1,,)</f>
        <v>24</v>
      </c>
      <c r="M83" s="25">
        <f ca="1">OFFSET($AY$6,$K92,$D$36-1,,)</f>
        <v>27</v>
      </c>
    </row>
    <row r="84" spans="2:18" x14ac:dyDescent="0.25">
      <c r="B84" s="48" t="str">
        <f>+L9</f>
        <v>Other variable cost</v>
      </c>
      <c r="C84" s="25">
        <f ca="1">OFFSET($AI$6,$K93,$D$34-1,,)</f>
        <v>16</v>
      </c>
      <c r="D84" s="25">
        <f ca="1">OFFSET($AM$6,$K93,$D$34-1,,)</f>
        <v>17</v>
      </c>
      <c r="E84" s="25">
        <f ca="1">OFFSET($AQ$6,$K93,$D$34-1,,)</f>
        <v>18</v>
      </c>
      <c r="F84" s="25">
        <f ca="1">OFFSET($AU$6,$K93,$D$34-1,,)</f>
        <v>19</v>
      </c>
      <c r="G84" s="25">
        <f ca="1">OFFSET($AY$6,$K93,$D$34-1,,)</f>
        <v>18</v>
      </c>
      <c r="H84" s="9"/>
      <c r="I84" s="25">
        <f ca="1">OFFSET($AI$6,$K93,$D$36-1,,)</f>
        <v>11</v>
      </c>
      <c r="J84" s="25">
        <f ca="1">OFFSET($AM$6,$K93,$D$36-1,,)</f>
        <v>9</v>
      </c>
      <c r="K84" s="25">
        <f ca="1">OFFSET($AQ$6,$K93,$D$36-1,,)</f>
        <v>13</v>
      </c>
      <c r="L84" s="25">
        <f ca="1">OFFSET($AU$6,$K93,$D$36-1,,)</f>
        <v>12</v>
      </c>
      <c r="M84" s="25">
        <f ca="1">OFFSET($AY$6,$K93,$D$36-1,,)</f>
        <v>11</v>
      </c>
    </row>
    <row r="85" spans="2:18" x14ac:dyDescent="0.25">
      <c r="B85" s="48" t="str">
        <f>+L10</f>
        <v>Power &amp; Fuel</v>
      </c>
      <c r="C85" s="25">
        <f ca="1">OFFSET($AI$6,$K94,$D$34-1,,)</f>
        <v>23</v>
      </c>
      <c r="D85" s="25">
        <f ca="1">OFFSET($AM$6,$K94,$D$34-1,,)</f>
        <v>24</v>
      </c>
      <c r="E85" s="25">
        <f ca="1">OFFSET($AQ$6,$K94,$D$34-1,,)</f>
        <v>21</v>
      </c>
      <c r="F85" s="25">
        <f ca="1">OFFSET($AU$6,$K94,$D$34-1,,)</f>
        <v>20</v>
      </c>
      <c r="G85" s="25">
        <f ca="1">OFFSET($AY$6,$K94,$D$34-1,,)</f>
        <v>21</v>
      </c>
      <c r="H85" s="9"/>
      <c r="I85" s="25">
        <f ca="1">OFFSET($AI$6,$K94,$D$36-1,,)</f>
        <v>23</v>
      </c>
      <c r="J85" s="25">
        <f ca="1">OFFSET($AM$6,$K94,$D$36-1,,)</f>
        <v>24</v>
      </c>
      <c r="K85" s="25">
        <f ca="1">OFFSET($AQ$6,$K94,$D$36-1,,)</f>
        <v>22</v>
      </c>
      <c r="L85" s="25">
        <f ca="1">OFFSET($AU$6,$K94,$D$36-1,,)</f>
        <v>23</v>
      </c>
      <c r="M85" s="25">
        <f ca="1">OFFSET($AY$6,$K94,$D$36-1,,)</f>
        <v>22</v>
      </c>
    </row>
    <row r="86" spans="2:18" x14ac:dyDescent="0.25">
      <c r="B86" s="48" t="str">
        <f>+L11</f>
        <v>Profit</v>
      </c>
      <c r="C86" s="25">
        <f ca="1">OFFSET($AI$6,$K95,$D$34-1,,)</f>
        <v>17</v>
      </c>
      <c r="D86" s="25">
        <f ca="1">OFFSET($AM$6,$K95,$D$34-1,,)</f>
        <v>17</v>
      </c>
      <c r="E86" s="25">
        <f ca="1">OFFSET($AQ$6,$K95,$D$34-1,,)</f>
        <v>8</v>
      </c>
      <c r="F86" s="25">
        <f ca="1">OFFSET($AU$6,$K95,$D$34-1,,)</f>
        <v>9</v>
      </c>
      <c r="G86" s="25">
        <f ca="1">OFFSET($AY$6,$K95,$D$34-1,,)</f>
        <v>9</v>
      </c>
      <c r="H86" s="9"/>
      <c r="I86" s="25">
        <f ca="1">OFFSET($AI$6,$K95,$D$36-1,,)</f>
        <v>18</v>
      </c>
      <c r="J86" s="25">
        <f ca="1">OFFSET($AM$6,$K95,$D$36-1,,)</f>
        <v>19</v>
      </c>
      <c r="K86" s="25">
        <f ca="1">OFFSET($AQ$6,$K95,$D$36-1,,)</f>
        <v>13</v>
      </c>
      <c r="L86" s="25">
        <f ca="1">OFFSET($AU$6,$K95,$D$36-1,,)</f>
        <v>14</v>
      </c>
      <c r="M86" s="25">
        <f ca="1">OFFSET($AY$6,$K95,$D$36-1,,)</f>
        <v>10</v>
      </c>
    </row>
    <row r="89" spans="2:18" x14ac:dyDescent="0.25">
      <c r="M89" s="9" t="s">
        <v>65</v>
      </c>
      <c r="N89" s="18" t="s">
        <v>67</v>
      </c>
      <c r="O89" s="9" t="s">
        <v>66</v>
      </c>
      <c r="P89" s="18" t="s">
        <v>68</v>
      </c>
      <c r="Q89" s="9" t="s">
        <v>69</v>
      </c>
      <c r="R89" s="9" t="s">
        <v>69</v>
      </c>
    </row>
    <row r="90" spans="2:18" x14ac:dyDescent="0.25">
      <c r="L90" s="9" t="s">
        <v>63</v>
      </c>
      <c r="M90" s="9" t="s">
        <v>57</v>
      </c>
      <c r="N90" s="18" t="s">
        <v>61</v>
      </c>
      <c r="O90" s="9" t="s">
        <v>58</v>
      </c>
      <c r="P90" s="18" t="s">
        <v>62</v>
      </c>
      <c r="Q90" s="9" t="s">
        <v>59</v>
      </c>
      <c r="R90" s="9" t="s">
        <v>60</v>
      </c>
    </row>
    <row r="91" spans="2:18" x14ac:dyDescent="0.25">
      <c r="K91">
        <v>1</v>
      </c>
      <c r="L91" s="16" t="str">
        <f>+L7</f>
        <v>Fixed Cost</v>
      </c>
      <c r="M91" s="9" t="str">
        <f ca="1">OFFSET($AQ$48,$K91,$H$51,,)</f>
        <v>JK Lakshmi Cement</v>
      </c>
      <c r="N91" s="18">
        <f ca="1">OFFSET($AQ$41,$K91,$H$51,,)</f>
        <v>19</v>
      </c>
      <c r="O91" s="9" t="str">
        <f ca="1">OFFSET($AH$48,$K91,$H$51,,)</f>
        <v>ACC Ltd</v>
      </c>
      <c r="P91" s="18">
        <f ca="1">OFFSET($AH$41,$K91,$H$51,,)</f>
        <v>29</v>
      </c>
      <c r="Q91" s="18">
        <f ca="1">CHOOSE($H$51,$C82,$D82,$E82,$F82,$G82)</f>
        <v>24</v>
      </c>
      <c r="R91" s="18">
        <f ca="1">CHOOSE($H$51,$I82,$J82,$K82,$L82,$M82)</f>
        <v>27</v>
      </c>
    </row>
    <row r="92" spans="2:18" x14ac:dyDescent="0.25">
      <c r="K92">
        <v>2</v>
      </c>
      <c r="L92" s="16" t="str">
        <f>+L8</f>
        <v>Freight &amp; Forwarding</v>
      </c>
      <c r="M92" s="9" t="str">
        <f ca="1">OFFSET($AQ$48,$K92,$H$51,,)</f>
        <v>ACC Ltd</v>
      </c>
      <c r="N92" s="18">
        <f ca="1">OFFSET($AQ$41,$K92,$H$51,,)</f>
        <v>22</v>
      </c>
      <c r="O92" s="9" t="str">
        <f ca="1">OFFSET($AH$48,$K92,$H$51,,)</f>
        <v>Ambuja Cement</v>
      </c>
      <c r="P92" s="18">
        <f ca="1">OFFSET($AH$41,$K92,$H$51,,)</f>
        <v>24</v>
      </c>
      <c r="Q92" s="18">
        <f ca="1">CHOOSE($H$51,$C83,$D83,$E83,$F83,$G83)</f>
        <v>23</v>
      </c>
      <c r="R92" s="18">
        <f ca="1">CHOOSE($H$51,$I83,$J83,$K83,$L83,$M83)</f>
        <v>24</v>
      </c>
    </row>
    <row r="93" spans="2:18" x14ac:dyDescent="0.25">
      <c r="K93">
        <v>3</v>
      </c>
      <c r="L93" s="16" t="str">
        <f>+L9</f>
        <v>Other variable cost</v>
      </c>
      <c r="M93" s="9" t="str">
        <f ca="1">OFFSET($AQ$48,$K93,$H$51,,)</f>
        <v>Ambuja Cement</v>
      </c>
      <c r="N93" s="18">
        <f ca="1">OFFSET($AQ$41,$K93,$H$51,,)</f>
        <v>12</v>
      </c>
      <c r="O93" s="9" t="str">
        <f ca="1">OFFSET($AH$48,$K93,$H$51,,)</f>
        <v>JK Lakshmi Cement</v>
      </c>
      <c r="P93" s="18">
        <f ca="1">OFFSET($AH$41,$K93,$H$51,,)</f>
        <v>30</v>
      </c>
      <c r="Q93" s="18">
        <f ca="1">CHOOSE($H$51,$C84,$D84,$E84,$F84,$G84)</f>
        <v>19</v>
      </c>
      <c r="R93" s="18">
        <f ca="1">CHOOSE($H$51,$I84,$J84,$K84,$L84,$M84)</f>
        <v>12</v>
      </c>
    </row>
    <row r="94" spans="2:18" x14ac:dyDescent="0.25">
      <c r="K94">
        <v>4</v>
      </c>
      <c r="L94" s="16" t="str">
        <f>+L10</f>
        <v>Power &amp; Fuel</v>
      </c>
      <c r="M94" s="9" t="str">
        <f ca="1">OFFSET($AQ$48,$K94,$H$51,,)</f>
        <v>Ultratech Cement</v>
      </c>
      <c r="N94" s="18">
        <f ca="1">OFFSET($AQ$41,$K94,$H$51,,)</f>
        <v>20</v>
      </c>
      <c r="O94" s="9" t="str">
        <f ca="1">OFFSET($AH$48,$K94,$H$51,,)</f>
        <v>Ambuja Cement</v>
      </c>
      <c r="P94" s="18">
        <f ca="1">OFFSET($AH$41,$K94,$H$51,,)</f>
        <v>23</v>
      </c>
      <c r="Q94" s="18">
        <f ca="1">CHOOSE($H$51,$C85,$D85,$E85,$F85,$G85)</f>
        <v>20</v>
      </c>
      <c r="R94" s="18">
        <f ca="1">CHOOSE($H$51,$I85,$J85,$K85,$L85,$M85)</f>
        <v>23</v>
      </c>
    </row>
    <row r="95" spans="2:18" x14ac:dyDescent="0.25">
      <c r="K95">
        <v>5</v>
      </c>
      <c r="L95" s="16" t="str">
        <f>+L11</f>
        <v>Profit</v>
      </c>
      <c r="M95" s="9" t="str">
        <f ca="1">OFFSET($AQ$48,$K95,$H$51,,)</f>
        <v>ACC Ltd</v>
      </c>
      <c r="N95" s="18">
        <f ca="1">OFFSET($AQ$41,$K95,$H$51,,)</f>
        <v>8</v>
      </c>
      <c r="O95" s="9" t="str">
        <f ca="1">OFFSET($AH$48,$K95,$H$51,,)</f>
        <v>Ambuja Cement</v>
      </c>
      <c r="P95" s="18">
        <f ca="1">OFFSET($AH$41,$K95,$H$51,,)</f>
        <v>14</v>
      </c>
      <c r="Q95" s="18">
        <f ca="1">CHOOSE($H$51,$C86,$D86,$E86,$F86,$G86)</f>
        <v>9</v>
      </c>
      <c r="R95" s="18">
        <f ca="1">CHOOSE($H$51,$I86,$J86,$K86,$L86,$M86)</f>
        <v>14</v>
      </c>
    </row>
  </sheetData>
  <conditionalFormatting sqref="AI60">
    <cfRule type="cellIs" dxfId="79" priority="85" operator="equal">
      <formula>$AG$63</formula>
    </cfRule>
    <cfRule type="cellIs" dxfId="78" priority="86" operator="equal">
      <formula>$AG$62</formula>
    </cfRule>
    <cfRule type="cellIs" dxfId="77" priority="87" operator="equal">
      <formula>$AG$61</formula>
    </cfRule>
    <cfRule type="cellIs" dxfId="76" priority="88" operator="equal">
      <formula>$AG$60</formula>
    </cfRule>
  </conditionalFormatting>
  <conditionalFormatting sqref="AI61:AI64">
    <cfRule type="cellIs" dxfId="75" priority="73" operator="equal">
      <formula>$AG$63</formula>
    </cfRule>
    <cfRule type="cellIs" dxfId="74" priority="74" operator="equal">
      <formula>$AG$62</formula>
    </cfRule>
    <cfRule type="cellIs" dxfId="73" priority="75" operator="equal">
      <formula>$AG$61</formula>
    </cfRule>
    <cfRule type="cellIs" dxfId="72" priority="76" operator="equal">
      <formula>$AG$60</formula>
    </cfRule>
  </conditionalFormatting>
  <conditionalFormatting sqref="AJ60">
    <cfRule type="cellIs" dxfId="71" priority="69" operator="equal">
      <formula>$AG$63</formula>
    </cfRule>
    <cfRule type="cellIs" dxfId="70" priority="70" operator="equal">
      <formula>$AG$62</formula>
    </cfRule>
    <cfRule type="cellIs" dxfId="69" priority="71" operator="equal">
      <formula>$AG$61</formula>
    </cfRule>
    <cfRule type="cellIs" dxfId="68" priority="72" operator="equal">
      <formula>$AG$60</formula>
    </cfRule>
  </conditionalFormatting>
  <conditionalFormatting sqref="AJ61:AJ64">
    <cfRule type="cellIs" dxfId="67" priority="65" operator="equal">
      <formula>$AG$63</formula>
    </cfRule>
    <cfRule type="cellIs" dxfId="66" priority="66" operator="equal">
      <formula>$AG$62</formula>
    </cfRule>
    <cfRule type="cellIs" dxfId="65" priority="67" operator="equal">
      <formula>$AG$61</formula>
    </cfRule>
    <cfRule type="cellIs" dxfId="64" priority="68" operator="equal">
      <formula>$AG$60</formula>
    </cfRule>
  </conditionalFormatting>
  <conditionalFormatting sqref="AK60">
    <cfRule type="cellIs" dxfId="63" priority="61" operator="equal">
      <formula>$AG$63</formula>
    </cfRule>
    <cfRule type="cellIs" dxfId="62" priority="62" operator="equal">
      <formula>$AG$62</formula>
    </cfRule>
    <cfRule type="cellIs" dxfId="61" priority="63" operator="equal">
      <formula>$AG$61</formula>
    </cfRule>
    <cfRule type="cellIs" dxfId="60" priority="64" operator="equal">
      <formula>$AG$60</formula>
    </cfRule>
  </conditionalFormatting>
  <conditionalFormatting sqref="AK61:AK64">
    <cfRule type="cellIs" dxfId="59" priority="57" operator="equal">
      <formula>$AG$63</formula>
    </cfRule>
    <cfRule type="cellIs" dxfId="58" priority="58" operator="equal">
      <formula>$AG$62</formula>
    </cfRule>
    <cfRule type="cellIs" dxfId="57" priority="59" operator="equal">
      <formula>$AG$61</formula>
    </cfRule>
    <cfRule type="cellIs" dxfId="56" priority="60" operator="equal">
      <formula>$AG$60</formula>
    </cfRule>
  </conditionalFormatting>
  <conditionalFormatting sqref="AL60">
    <cfRule type="cellIs" dxfId="55" priority="53" operator="equal">
      <formula>$AG$63</formula>
    </cfRule>
    <cfRule type="cellIs" dxfId="54" priority="54" operator="equal">
      <formula>$AG$62</formula>
    </cfRule>
    <cfRule type="cellIs" dxfId="53" priority="55" operator="equal">
      <formula>$AG$61</formula>
    </cfRule>
    <cfRule type="cellIs" dxfId="52" priority="56" operator="equal">
      <formula>$AG$60</formula>
    </cfRule>
  </conditionalFormatting>
  <conditionalFormatting sqref="AL61:AL64">
    <cfRule type="cellIs" dxfId="51" priority="49" operator="equal">
      <formula>$AG$63</formula>
    </cfRule>
    <cfRule type="cellIs" dxfId="50" priority="50" operator="equal">
      <formula>$AG$62</formula>
    </cfRule>
    <cfRule type="cellIs" dxfId="49" priority="51" operator="equal">
      <formula>$AG$61</formula>
    </cfRule>
    <cfRule type="cellIs" dxfId="48" priority="52" operator="equal">
      <formula>$AG$60</formula>
    </cfRule>
  </conditionalFormatting>
  <conditionalFormatting sqref="AM60">
    <cfRule type="cellIs" dxfId="47" priority="45" operator="equal">
      <formula>$AG$63</formula>
    </cfRule>
    <cfRule type="cellIs" dxfId="46" priority="46" operator="equal">
      <formula>$AG$62</formula>
    </cfRule>
    <cfRule type="cellIs" dxfId="45" priority="47" operator="equal">
      <formula>$AG$61</formula>
    </cfRule>
    <cfRule type="cellIs" dxfId="44" priority="48" operator="equal">
      <formula>$AG$60</formula>
    </cfRule>
  </conditionalFormatting>
  <conditionalFormatting sqref="AM61:AM64">
    <cfRule type="cellIs" dxfId="43" priority="41" operator="equal">
      <formula>$AG$63</formula>
    </cfRule>
    <cfRule type="cellIs" dxfId="42" priority="42" operator="equal">
      <formula>$AG$62</formula>
    </cfRule>
    <cfRule type="cellIs" dxfId="41" priority="43" operator="equal">
      <formula>$AG$61</formula>
    </cfRule>
    <cfRule type="cellIs" dxfId="40" priority="44" operator="equal">
      <formula>$AG$60</formula>
    </cfRule>
  </conditionalFormatting>
  <conditionalFormatting sqref="AR60">
    <cfRule type="cellIs" dxfId="39" priority="37" operator="equal">
      <formula>$AG$63</formula>
    </cfRule>
    <cfRule type="cellIs" dxfId="38" priority="38" operator="equal">
      <formula>$AG$62</formula>
    </cfRule>
    <cfRule type="cellIs" dxfId="37" priority="39" operator="equal">
      <formula>$AG$61</formula>
    </cfRule>
    <cfRule type="cellIs" dxfId="36" priority="40" operator="equal">
      <formula>$AG$60</formula>
    </cfRule>
  </conditionalFormatting>
  <conditionalFormatting sqref="AR61:AR64">
    <cfRule type="cellIs" dxfId="35" priority="33" operator="equal">
      <formula>$AG$63</formula>
    </cfRule>
    <cfRule type="cellIs" dxfId="34" priority="34" operator="equal">
      <formula>$AG$62</formula>
    </cfRule>
    <cfRule type="cellIs" dxfId="33" priority="35" operator="equal">
      <formula>$AG$61</formula>
    </cfRule>
    <cfRule type="cellIs" dxfId="32" priority="36" operator="equal">
      <formula>$AG$60</formula>
    </cfRule>
  </conditionalFormatting>
  <conditionalFormatting sqref="AS60">
    <cfRule type="cellIs" dxfId="31" priority="29" operator="equal">
      <formula>$AG$63</formula>
    </cfRule>
    <cfRule type="cellIs" dxfId="30" priority="30" operator="equal">
      <formula>$AG$62</formula>
    </cfRule>
    <cfRule type="cellIs" dxfId="29" priority="31" operator="equal">
      <formula>$AG$61</formula>
    </cfRule>
    <cfRule type="cellIs" dxfId="28" priority="32" operator="equal">
      <formula>$AG$60</formula>
    </cfRule>
  </conditionalFormatting>
  <conditionalFormatting sqref="AS61:AS64">
    <cfRule type="cellIs" dxfId="27" priority="25" operator="equal">
      <formula>$AG$63</formula>
    </cfRule>
    <cfRule type="cellIs" dxfId="26" priority="26" operator="equal">
      <formula>$AG$62</formula>
    </cfRule>
    <cfRule type="cellIs" dxfId="25" priority="27" operator="equal">
      <formula>$AG$61</formula>
    </cfRule>
    <cfRule type="cellIs" dxfId="24" priority="28" operator="equal">
      <formula>$AG$60</formula>
    </cfRule>
  </conditionalFormatting>
  <conditionalFormatting sqref="AT60">
    <cfRule type="cellIs" dxfId="23" priority="21" operator="equal">
      <formula>$AG$63</formula>
    </cfRule>
    <cfRule type="cellIs" dxfId="22" priority="22" operator="equal">
      <formula>$AG$62</formula>
    </cfRule>
    <cfRule type="cellIs" dxfId="21" priority="23" operator="equal">
      <formula>$AG$61</formula>
    </cfRule>
    <cfRule type="cellIs" dxfId="20" priority="24" operator="equal">
      <formula>$AG$60</formula>
    </cfRule>
  </conditionalFormatting>
  <conditionalFormatting sqref="AT61:AT64">
    <cfRule type="cellIs" dxfId="19" priority="17" operator="equal">
      <formula>$AG$63</formula>
    </cfRule>
    <cfRule type="cellIs" dxfId="18" priority="18" operator="equal">
      <formula>$AG$62</formula>
    </cfRule>
    <cfRule type="cellIs" dxfId="17" priority="19" operator="equal">
      <formula>$AG$61</formula>
    </cfRule>
    <cfRule type="cellIs" dxfId="16" priority="20" operator="equal">
      <formula>$AG$60</formula>
    </cfRule>
  </conditionalFormatting>
  <conditionalFormatting sqref="AU60">
    <cfRule type="cellIs" dxfId="15" priority="13" operator="equal">
      <formula>$AG$63</formula>
    </cfRule>
    <cfRule type="cellIs" dxfId="14" priority="14" operator="equal">
      <formula>$AG$62</formula>
    </cfRule>
    <cfRule type="cellIs" dxfId="13" priority="15" operator="equal">
      <formula>$AG$61</formula>
    </cfRule>
    <cfRule type="cellIs" dxfId="12" priority="16" operator="equal">
      <formula>$AG$60</formula>
    </cfRule>
  </conditionalFormatting>
  <conditionalFormatting sqref="AU61:AU64">
    <cfRule type="cellIs" dxfId="11" priority="9" operator="equal">
      <formula>$AG$63</formula>
    </cfRule>
    <cfRule type="cellIs" dxfId="10" priority="10" operator="equal">
      <formula>$AG$62</formula>
    </cfRule>
    <cfRule type="cellIs" dxfId="9" priority="11" operator="equal">
      <formula>$AG$61</formula>
    </cfRule>
    <cfRule type="cellIs" dxfId="8" priority="12" operator="equal">
      <formula>$AG$60</formula>
    </cfRule>
  </conditionalFormatting>
  <conditionalFormatting sqref="AV60">
    <cfRule type="cellIs" dxfId="7" priority="5" operator="equal">
      <formula>$AG$63</formula>
    </cfRule>
    <cfRule type="cellIs" dxfId="6" priority="6" operator="equal">
      <formula>$AG$62</formula>
    </cfRule>
    <cfRule type="cellIs" dxfId="5" priority="7" operator="equal">
      <formula>$AG$61</formula>
    </cfRule>
    <cfRule type="cellIs" dxfId="4" priority="8" operator="equal">
      <formula>$AG$60</formula>
    </cfRule>
  </conditionalFormatting>
  <conditionalFormatting sqref="AV61:AV64">
    <cfRule type="cellIs" dxfId="3" priority="1" operator="equal">
      <formula>$AG$63</formula>
    </cfRule>
    <cfRule type="cellIs" dxfId="2" priority="2" operator="equal">
      <formula>$AG$62</formula>
    </cfRule>
    <cfRule type="cellIs" dxfId="1" priority="3" operator="equal">
      <formula>$AG$61</formula>
    </cfRule>
    <cfRule type="cellIs" dxfId="0" priority="4" operator="equal">
      <formula>$AG$60</formula>
    </cfRule>
  </conditionalFormatting>
  <pageMargins left="0.7" right="0.7" top="0.75" bottom="0.75" header="0.3" footer="0.3"/>
  <pageSetup paperSize="9" orientation="portrait" verticalDpi="0" r:id="rId2"/>
  <drawing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workbookViewId="0">
      <selection activeCell="B1" sqref="B1"/>
    </sheetView>
  </sheetViews>
  <sheetFormatPr defaultRowHeight="15" x14ac:dyDescent="0.25"/>
  <cols>
    <col min="1" max="1" width="2.5703125" customWidth="1"/>
    <col min="2" max="2" width="20.140625" customWidth="1"/>
    <col min="3" max="3" width="16.7109375" customWidth="1"/>
    <col min="4" max="4" width="1.7109375" customWidth="1"/>
    <col min="5" max="5" width="16.7109375" customWidth="1"/>
    <col min="6" max="6" width="1.7109375" customWidth="1"/>
    <col min="7" max="7" width="16.7109375" customWidth="1"/>
    <col min="8" max="8" width="1.7109375" customWidth="1"/>
    <col min="9" max="9" width="16.7109375" customWidth="1"/>
  </cols>
  <sheetData>
    <row r="2" spans="2:9" ht="34.9" customHeight="1" x14ac:dyDescent="0.25">
      <c r="B2" s="43" t="s">
        <v>24</v>
      </c>
      <c r="C2" s="44"/>
      <c r="D2" s="44"/>
      <c r="E2" s="44"/>
      <c r="F2" s="44"/>
      <c r="G2" s="44"/>
      <c r="H2" s="44"/>
      <c r="I2" s="44"/>
    </row>
    <row r="3" spans="2:9" ht="9.6" customHeight="1" x14ac:dyDescent="0.25"/>
    <row r="4" spans="2:9" ht="24" customHeight="1" x14ac:dyDescent="0.25">
      <c r="B4" s="1"/>
      <c r="C4" s="3" t="s">
        <v>7</v>
      </c>
      <c r="E4" s="3" t="s">
        <v>14</v>
      </c>
      <c r="G4" s="3" t="s">
        <v>15</v>
      </c>
      <c r="I4" s="3" t="s">
        <v>13</v>
      </c>
    </row>
    <row r="5" spans="2:9" ht="24" customHeight="1" x14ac:dyDescent="0.25">
      <c r="B5" s="2" t="str">
        <f>'Data &amp; Pivot'!L7</f>
        <v>Fixed Cost</v>
      </c>
      <c r="C5" s="2"/>
      <c r="E5" s="2"/>
      <c r="G5" s="2"/>
      <c r="I5" s="2"/>
    </row>
    <row r="6" spans="2:9" ht="24" customHeight="1" x14ac:dyDescent="0.25">
      <c r="B6" s="2" t="str">
        <f>'Data &amp; Pivot'!L8</f>
        <v>Freight &amp; Forwarding</v>
      </c>
      <c r="C6" s="2"/>
      <c r="E6" s="2"/>
      <c r="G6" s="2"/>
      <c r="I6" s="2"/>
    </row>
    <row r="7" spans="2:9" ht="24" customHeight="1" x14ac:dyDescent="0.25">
      <c r="B7" s="2" t="str">
        <f>'Data &amp; Pivot'!L9</f>
        <v>Other variable cost</v>
      </c>
      <c r="C7" s="2"/>
      <c r="E7" s="2"/>
      <c r="G7" s="2"/>
      <c r="I7" s="2"/>
    </row>
    <row r="8" spans="2:9" ht="24" customHeight="1" x14ac:dyDescent="0.25">
      <c r="B8" s="2" t="str">
        <f>'Data &amp; Pivot'!L10</f>
        <v>Power &amp; Fuel</v>
      </c>
      <c r="C8" s="2"/>
      <c r="E8" s="2"/>
      <c r="G8" s="2"/>
      <c r="I8" s="2"/>
    </row>
    <row r="9" spans="2:9" ht="24" customHeight="1" x14ac:dyDescent="0.25">
      <c r="B9" s="2" t="str">
        <f>'Data &amp; Pivot'!L11</f>
        <v>Profit</v>
      </c>
      <c r="C9" s="2"/>
      <c r="E9" s="2"/>
      <c r="G9" s="2"/>
      <c r="I9" s="2"/>
    </row>
    <row r="10" spans="2:9" ht="24" customHeight="1" x14ac:dyDescent="0.25"/>
    <row r="12" spans="2:9" ht="34.9" customHeight="1" x14ac:dyDescent="0.25">
      <c r="B12" s="43" t="s">
        <v>25</v>
      </c>
      <c r="C12" s="44"/>
      <c r="D12" s="44"/>
      <c r="E12" s="44"/>
      <c r="F12" s="44"/>
      <c r="G12" s="44"/>
      <c r="H12" s="44"/>
      <c r="I12" s="44"/>
    </row>
    <row r="13" spans="2:9" ht="9.6" customHeight="1" x14ac:dyDescent="0.25"/>
    <row r="14" spans="2:9" ht="24" customHeight="1" x14ac:dyDescent="0.25">
      <c r="C14" s="3" t="str">
        <f>C4</f>
        <v>ACC Ltd</v>
      </c>
      <c r="E14" s="3" t="str">
        <f>E4</f>
        <v>Ambuja Cement</v>
      </c>
      <c r="G14" s="3" t="str">
        <f>G4</f>
        <v>JK Lakshmi Cement</v>
      </c>
      <c r="I14" s="3" t="str">
        <f>I4</f>
        <v>Ultratech Cement</v>
      </c>
    </row>
    <row r="15" spans="2:9" ht="24" customHeight="1" x14ac:dyDescent="0.25">
      <c r="B15" s="2" t="str">
        <f>B5</f>
        <v>Fixed Cost</v>
      </c>
      <c r="C15" s="2"/>
      <c r="E15" s="2"/>
      <c r="G15" s="2"/>
      <c r="I15" s="2"/>
    </row>
    <row r="16" spans="2:9" ht="24" customHeight="1" x14ac:dyDescent="0.25">
      <c r="B16" s="2" t="str">
        <f t="shared" ref="B16:B19" si="0">B6</f>
        <v>Freight &amp; Forwarding</v>
      </c>
      <c r="C16" s="2"/>
      <c r="E16" s="2"/>
      <c r="G16" s="2"/>
      <c r="I16" s="2"/>
    </row>
    <row r="17" spans="2:9" ht="24" customHeight="1" x14ac:dyDescent="0.25">
      <c r="B17" s="2" t="str">
        <f t="shared" si="0"/>
        <v>Other variable cost</v>
      </c>
      <c r="C17" s="2"/>
      <c r="E17" s="2"/>
      <c r="G17" s="2"/>
      <c r="I17" s="2"/>
    </row>
    <row r="18" spans="2:9" ht="24" customHeight="1" x14ac:dyDescent="0.25">
      <c r="B18" s="2" t="str">
        <f t="shared" si="0"/>
        <v>Power &amp; Fuel</v>
      </c>
      <c r="C18" s="2"/>
      <c r="E18" s="2"/>
      <c r="G18" s="2"/>
      <c r="I18" s="2"/>
    </row>
    <row r="19" spans="2:9" ht="24" customHeight="1" x14ac:dyDescent="0.25">
      <c r="B19" s="2" t="str">
        <f t="shared" si="0"/>
        <v>Profit</v>
      </c>
      <c r="C19" s="2"/>
      <c r="E19" s="2"/>
      <c r="G19" s="2"/>
      <c r="I19" s="2"/>
    </row>
  </sheetData>
  <mergeCells count="2">
    <mergeCell ref="B2:I2"/>
    <mergeCell ref="B12:I1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" lineWeight="2.25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Pivot'!M7:Q7</xm:f>
              <xm:sqref>C5</xm:sqref>
            </x14:sparkline>
            <x14:sparkline>
              <xm:f>'Data &amp; Pivot'!AB7:AF7</xm:f>
              <xm:sqref>I5</xm:sqref>
            </x14:sparkline>
            <x14:sparkline>
              <xm:f>'Data &amp; Pivot'!AB8:AF8</xm:f>
              <xm:sqref>I6</xm:sqref>
            </x14:sparkline>
            <x14:sparkline>
              <xm:f>'Data &amp; Pivot'!AB9:AF9</xm:f>
              <xm:sqref>I7</xm:sqref>
            </x14:sparkline>
            <x14:sparkline>
              <xm:f>'Data &amp; Pivot'!AB10:AF10</xm:f>
              <xm:sqref>I8</xm:sqref>
            </x14:sparkline>
            <x14:sparkline>
              <xm:f>'Data &amp; Pivot'!AB11:AF11</xm:f>
              <xm:sqref>I9</xm:sqref>
            </x14:sparkline>
            <x14:sparkline>
              <xm:f>'Data &amp; Pivot'!W7:AA7</xm:f>
              <xm:sqref>G5</xm:sqref>
            </x14:sparkline>
            <x14:sparkline>
              <xm:f>'Data &amp; Pivot'!W8:AA8</xm:f>
              <xm:sqref>G6</xm:sqref>
            </x14:sparkline>
            <x14:sparkline>
              <xm:f>'Data &amp; Pivot'!W9:AA9</xm:f>
              <xm:sqref>G7</xm:sqref>
            </x14:sparkline>
            <x14:sparkline>
              <xm:f>'Data &amp; Pivot'!W10:AA10</xm:f>
              <xm:sqref>G8</xm:sqref>
            </x14:sparkline>
            <x14:sparkline>
              <xm:f>'Data &amp; Pivot'!W11:AA11</xm:f>
              <xm:sqref>G9</xm:sqref>
            </x14:sparkline>
            <x14:sparkline>
              <xm:f>'Data &amp; Pivot'!R7:V7</xm:f>
              <xm:sqref>E5</xm:sqref>
            </x14:sparkline>
            <x14:sparkline>
              <xm:f>'Data &amp; Pivot'!R8:V8</xm:f>
              <xm:sqref>E6</xm:sqref>
            </x14:sparkline>
            <x14:sparkline>
              <xm:f>'Data &amp; Pivot'!R9:V9</xm:f>
              <xm:sqref>E7</xm:sqref>
            </x14:sparkline>
            <x14:sparkline>
              <xm:f>'Data &amp; Pivot'!R10:V10</xm:f>
              <xm:sqref>E8</xm:sqref>
            </x14:sparkline>
            <x14:sparkline>
              <xm:f>'Data &amp; Pivot'!R11:V11</xm:f>
              <xm:sqref>E9</xm:sqref>
            </x14:sparkline>
            <x14:sparkline>
              <xm:f>'Data &amp; Pivot'!M8:Q8</xm:f>
              <xm:sqref>C6</xm:sqref>
            </x14:sparkline>
            <x14:sparkline>
              <xm:f>'Data &amp; Pivot'!M9:Q9</xm:f>
              <xm:sqref>C7</xm:sqref>
            </x14:sparkline>
            <x14:sparkline>
              <xm:f>'Data &amp; Pivot'!M10:Q10</xm:f>
              <xm:sqref>C8</xm:sqref>
            </x14:sparkline>
            <x14:sparkline>
              <xm:f>'Data &amp; Pivot'!M11:Q11</xm:f>
              <xm:sqref>C9</xm:sqref>
            </x14:sparkline>
          </x14:sparklines>
        </x14:sparklineGroup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Pivot'!M17:Q17</xm:f>
              <xm:sqref>C15</xm:sqref>
            </x14:sparkline>
            <x14:sparkline>
              <xm:f>'Data &amp; Pivot'!AB17:AF17</xm:f>
              <xm:sqref>I15</xm:sqref>
            </x14:sparkline>
            <x14:sparkline>
              <xm:f>'Data &amp; Pivot'!AB18:AF18</xm:f>
              <xm:sqref>I16</xm:sqref>
            </x14:sparkline>
            <x14:sparkline>
              <xm:f>'Data &amp; Pivot'!AB19:AF19</xm:f>
              <xm:sqref>I17</xm:sqref>
            </x14:sparkline>
            <x14:sparkline>
              <xm:f>'Data &amp; Pivot'!AB20:AF20</xm:f>
              <xm:sqref>I18</xm:sqref>
            </x14:sparkline>
            <x14:sparkline>
              <xm:f>'Data &amp; Pivot'!AB21:AF21</xm:f>
              <xm:sqref>I19</xm:sqref>
            </x14:sparkline>
            <x14:sparkline>
              <xm:f>'Data &amp; Pivot'!W17:AA17</xm:f>
              <xm:sqref>G15</xm:sqref>
            </x14:sparkline>
            <x14:sparkline>
              <xm:f>'Data &amp; Pivot'!W18:AA18</xm:f>
              <xm:sqref>G16</xm:sqref>
            </x14:sparkline>
            <x14:sparkline>
              <xm:f>'Data &amp; Pivot'!W19:AA19</xm:f>
              <xm:sqref>G17</xm:sqref>
            </x14:sparkline>
            <x14:sparkline>
              <xm:f>'Data &amp; Pivot'!W20:AA20</xm:f>
              <xm:sqref>G18</xm:sqref>
            </x14:sparkline>
            <x14:sparkline>
              <xm:f>'Data &amp; Pivot'!W21:AA21</xm:f>
              <xm:sqref>G19</xm:sqref>
            </x14:sparkline>
            <x14:sparkline>
              <xm:f>'Data &amp; Pivot'!R17:V17</xm:f>
              <xm:sqref>E15</xm:sqref>
            </x14:sparkline>
            <x14:sparkline>
              <xm:f>'Data &amp; Pivot'!R18:V18</xm:f>
              <xm:sqref>E16</xm:sqref>
            </x14:sparkline>
            <x14:sparkline>
              <xm:f>'Data &amp; Pivot'!R19:V19</xm:f>
              <xm:sqref>E17</xm:sqref>
            </x14:sparkline>
            <x14:sparkline>
              <xm:f>'Data &amp; Pivot'!R20:V20</xm:f>
              <xm:sqref>E18</xm:sqref>
            </x14:sparkline>
            <x14:sparkline>
              <xm:f>'Data &amp; Pivot'!R21:V21</xm:f>
              <xm:sqref>E19</xm:sqref>
            </x14:sparkline>
            <x14:sparkline>
              <xm:f>'Data &amp; Pivot'!M18:Q18</xm:f>
              <xm:sqref>C16</xm:sqref>
            </x14:sparkline>
            <x14:sparkline>
              <xm:f>'Data &amp; Pivot'!M19:Q19</xm:f>
              <xm:sqref>C17</xm:sqref>
            </x14:sparkline>
            <x14:sparkline>
              <xm:f>'Data &amp; Pivot'!M20:Q20</xm:f>
              <xm:sqref>C18</xm:sqref>
            </x14:sparkline>
            <x14:sparkline>
              <xm:f>'Data &amp; Pivot'!M21:Q21</xm:f>
              <xm:sqref>C19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H65"/>
  <sheetViews>
    <sheetView tabSelected="1" topLeftCell="A24" workbookViewId="0">
      <selection activeCell="A24" sqref="A24"/>
    </sheetView>
  </sheetViews>
  <sheetFormatPr defaultRowHeight="15" x14ac:dyDescent="0.25"/>
  <cols>
    <col min="1" max="1" width="2.7109375" style="29" customWidth="1"/>
    <col min="2" max="13" width="12.7109375" style="29" customWidth="1"/>
    <col min="14" max="16384" width="9.140625" style="29"/>
  </cols>
  <sheetData>
    <row r="6" spans="2:8" ht="24.95" customHeight="1" x14ac:dyDescent="0.25">
      <c r="B6" s="46" t="s">
        <v>86</v>
      </c>
      <c r="C6" s="46"/>
      <c r="D6" s="46"/>
      <c r="E6" s="46"/>
      <c r="F6" s="46"/>
      <c r="G6" s="46"/>
      <c r="H6" s="30"/>
    </row>
    <row r="7" spans="2:8" ht="24.95" customHeight="1" x14ac:dyDescent="0.25">
      <c r="B7" s="45" t="s">
        <v>87</v>
      </c>
      <c r="C7" s="45"/>
      <c r="D7" s="45"/>
      <c r="E7" s="45"/>
      <c r="F7" s="45"/>
      <c r="G7" s="45"/>
      <c r="H7" s="30"/>
    </row>
    <row r="8" spans="2:8" ht="5.0999999999999996" customHeight="1" x14ac:dyDescent="0.25">
      <c r="B8" s="31"/>
      <c r="C8" s="31"/>
      <c r="D8" s="31"/>
      <c r="E8" s="31"/>
      <c r="F8" s="31"/>
      <c r="G8" s="31"/>
      <c r="H8" s="30"/>
    </row>
    <row r="10" spans="2:8" ht="5.0999999999999996" customHeight="1" x14ac:dyDescent="0.25"/>
    <row r="12" spans="2:8" ht="5.0999999999999996" customHeight="1" x14ac:dyDescent="0.25"/>
    <row r="19" spans="1:7" ht="18.75" customHeight="1" x14ac:dyDescent="0.25"/>
    <row r="26" spans="1:7" ht="18.75" customHeight="1" x14ac:dyDescent="0.25">
      <c r="B26" s="46" t="str">
        <f>"Performance of "&amp; 'Data &amp; Pivot'!Q51 &amp; " and "&amp;'Data &amp; Pivot'!R51 &amp; " in one year"</f>
        <v>Performance of Ultratech and Ambuja in one year</v>
      </c>
      <c r="C26" s="46"/>
      <c r="D26" s="46"/>
      <c r="E26" s="46"/>
      <c r="F26" s="46"/>
      <c r="G26" s="46"/>
    </row>
    <row r="27" spans="1:7" ht="18.75" x14ac:dyDescent="0.25">
      <c r="B27" s="45" t="s">
        <v>75</v>
      </c>
      <c r="C27" s="45"/>
      <c r="D27" s="45"/>
      <c r="E27" s="45"/>
      <c r="F27" s="45"/>
      <c r="G27" s="45"/>
    </row>
    <row r="28" spans="1:7" ht="5.0999999999999996" customHeight="1" x14ac:dyDescent="0.25"/>
    <row r="30" spans="1:7" ht="5.0999999999999996" customHeight="1" x14ac:dyDescent="0.25"/>
    <row r="31" spans="1:7" ht="14.1" customHeight="1" x14ac:dyDescent="0.25">
      <c r="A31" s="59"/>
      <c r="B31" s="60" t="s">
        <v>11</v>
      </c>
      <c r="C31" s="59"/>
      <c r="D31" s="59"/>
      <c r="E31" s="59"/>
      <c r="F31" s="59"/>
      <c r="G31" s="59"/>
    </row>
    <row r="32" spans="1:7" ht="14.1" customHeight="1" x14ac:dyDescent="0.25">
      <c r="A32" s="59"/>
      <c r="B32" s="60"/>
      <c r="C32" s="59"/>
      <c r="D32" s="59"/>
      <c r="E32" s="59"/>
      <c r="F32" s="59"/>
      <c r="G32" s="59"/>
    </row>
    <row r="33" spans="1:7" ht="14.1" customHeight="1" x14ac:dyDescent="0.25">
      <c r="A33" s="59"/>
      <c r="B33" s="60"/>
      <c r="C33" s="59"/>
      <c r="D33" s="59"/>
      <c r="E33" s="59"/>
      <c r="F33" s="59"/>
      <c r="G33" s="59"/>
    </row>
    <row r="34" spans="1:7" ht="14.1" customHeight="1" x14ac:dyDescent="0.25">
      <c r="A34" s="59"/>
      <c r="B34" s="60"/>
      <c r="C34" s="59"/>
      <c r="D34" s="59"/>
      <c r="E34" s="59"/>
      <c r="F34" s="59"/>
      <c r="G34" s="59"/>
    </row>
    <row r="35" spans="1:7" ht="14.1" customHeight="1" x14ac:dyDescent="0.25">
      <c r="A35" s="59"/>
      <c r="B35" s="60"/>
      <c r="C35" s="59"/>
      <c r="D35" s="59"/>
      <c r="E35" s="59"/>
      <c r="F35" s="59"/>
      <c r="G35" s="59"/>
    </row>
    <row r="36" spans="1:7" ht="5.0999999999999996" customHeight="1" x14ac:dyDescent="0.25">
      <c r="A36" s="59"/>
      <c r="B36" s="59"/>
      <c r="C36" s="59"/>
      <c r="D36" s="59"/>
      <c r="E36" s="59"/>
      <c r="F36" s="59"/>
      <c r="G36" s="59"/>
    </row>
    <row r="37" spans="1:7" ht="14.1" customHeight="1" x14ac:dyDescent="0.25">
      <c r="B37" s="60" t="s">
        <v>10</v>
      </c>
    </row>
    <row r="38" spans="1:7" ht="14.1" customHeight="1" x14ac:dyDescent="0.25">
      <c r="B38" s="60"/>
    </row>
    <row r="39" spans="1:7" ht="14.1" customHeight="1" x14ac:dyDescent="0.25">
      <c r="B39" s="60"/>
    </row>
    <row r="40" spans="1:7" ht="14.1" customHeight="1" x14ac:dyDescent="0.25">
      <c r="B40" s="60"/>
    </row>
    <row r="41" spans="1:7" ht="14.1" customHeight="1" x14ac:dyDescent="0.25">
      <c r="B41" s="60"/>
    </row>
    <row r="42" spans="1:7" ht="5.0999999999999996" customHeight="1" x14ac:dyDescent="0.25"/>
    <row r="43" spans="1:7" ht="14.1" customHeight="1" x14ac:dyDescent="0.25">
      <c r="B43" s="60" t="s">
        <v>8</v>
      </c>
    </row>
    <row r="44" spans="1:7" ht="14.1" customHeight="1" x14ac:dyDescent="0.25">
      <c r="B44" s="60"/>
    </row>
    <row r="45" spans="1:7" ht="14.1" customHeight="1" x14ac:dyDescent="0.25">
      <c r="B45" s="60"/>
    </row>
    <row r="46" spans="1:7" ht="14.1" customHeight="1" x14ac:dyDescent="0.25">
      <c r="B46" s="60"/>
    </row>
    <row r="47" spans="1:7" ht="14.1" customHeight="1" x14ac:dyDescent="0.25">
      <c r="B47" s="60"/>
    </row>
    <row r="48" spans="1:7" ht="5.0999999999999996" customHeight="1" x14ac:dyDescent="0.25"/>
    <row r="49" spans="2:2" ht="14.1" customHeight="1" x14ac:dyDescent="0.25">
      <c r="B49" s="60" t="s">
        <v>85</v>
      </c>
    </row>
    <row r="50" spans="2:2" ht="14.1" customHeight="1" x14ac:dyDescent="0.25">
      <c r="B50" s="60"/>
    </row>
    <row r="51" spans="2:2" ht="14.1" customHeight="1" x14ac:dyDescent="0.25">
      <c r="B51" s="60"/>
    </row>
    <row r="52" spans="2:2" ht="14.1" customHeight="1" x14ac:dyDescent="0.25">
      <c r="B52" s="60"/>
    </row>
    <row r="53" spans="2:2" ht="14.1" customHeight="1" x14ac:dyDescent="0.25">
      <c r="B53" s="60"/>
    </row>
    <row r="54" spans="2:2" ht="5.0999999999999996" customHeight="1" x14ac:dyDescent="0.25"/>
    <row r="55" spans="2:2" ht="14.1" customHeight="1" x14ac:dyDescent="0.25">
      <c r="B55" s="60" t="s">
        <v>12</v>
      </c>
    </row>
    <row r="56" spans="2:2" ht="14.1" customHeight="1" x14ac:dyDescent="0.25">
      <c r="B56" s="60"/>
    </row>
    <row r="57" spans="2:2" ht="14.1" customHeight="1" x14ac:dyDescent="0.25">
      <c r="B57" s="60"/>
    </row>
    <row r="58" spans="2:2" ht="14.1" customHeight="1" x14ac:dyDescent="0.25">
      <c r="B58" s="60"/>
    </row>
    <row r="59" spans="2:2" x14ac:dyDescent="0.25">
      <c r="B59" s="60"/>
    </row>
    <row r="61" spans="2:2" x14ac:dyDescent="0.25">
      <c r="B61" s="61"/>
    </row>
    <row r="62" spans="2:2" x14ac:dyDescent="0.25">
      <c r="B62" s="61"/>
    </row>
    <row r="63" spans="2:2" x14ac:dyDescent="0.25">
      <c r="B63" s="61"/>
    </row>
    <row r="64" spans="2:2" x14ac:dyDescent="0.25">
      <c r="B64" s="61"/>
    </row>
    <row r="65" spans="2:2" x14ac:dyDescent="0.25">
      <c r="B65" s="61"/>
    </row>
  </sheetData>
  <mergeCells count="4">
    <mergeCell ref="B7:G7"/>
    <mergeCell ref="B6:G6"/>
    <mergeCell ref="B26:G26"/>
    <mergeCell ref="B27:G2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Drop Down 6">
              <controlPr defaultSize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2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&amp; Pivot</vt:lpstr>
      <vt:lpstr>Charts</vt:lpstr>
      <vt:lpstr>Charts Edouard</vt:lpstr>
    </vt:vector>
  </TitlesOfParts>
  <Company>SAINT-GOBAIN 1.8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Edouard Buning</cp:lastModifiedBy>
  <dcterms:created xsi:type="dcterms:W3CDTF">2016-06-21T12:06:37Z</dcterms:created>
  <dcterms:modified xsi:type="dcterms:W3CDTF">2016-07-03T21:28:50Z</dcterms:modified>
</cp:coreProperties>
</file>