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jmarkel\Documents\"/>
    </mc:Choice>
  </mc:AlternateContent>
  <bookViews>
    <workbookView xWindow="0" yWindow="0" windowWidth="28800" windowHeight="12450" tabRatio="851"/>
  </bookViews>
  <sheets>
    <sheet name="Chart" sheetId="3" r:id="rId1"/>
    <sheet name="Data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6" i="2"/>
  <c r="C12" i="2" l="1"/>
  <c r="C11" i="2"/>
  <c r="C10" i="2"/>
  <c r="C7" i="2"/>
  <c r="C8" i="2"/>
  <c r="C9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6" i="2"/>
  <c r="P5" i="2"/>
  <c r="O5" i="2"/>
  <c r="N5" i="2"/>
  <c r="M5" i="2"/>
  <c r="L5" i="2"/>
  <c r="K5" i="2"/>
  <c r="D7" i="2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</calcChain>
</file>

<file path=xl/sharedStrings.xml><?xml version="1.0" encoding="utf-8"?>
<sst xmlns="http://schemas.openxmlformats.org/spreadsheetml/2006/main" count="64" uniqueCount="53">
  <si>
    <t>KPI</t>
  </si>
  <si>
    <t>Base</t>
  </si>
  <si>
    <t>Corresp:</t>
  </si>
  <si>
    <t>Current</t>
  </si>
  <si>
    <t>Proportionate</t>
  </si>
  <si>
    <t>Variance</t>
  </si>
  <si>
    <t>Target</t>
  </si>
  <si>
    <t xml:space="preserve"> </t>
  </si>
  <si>
    <t>Month</t>
  </si>
  <si>
    <t>with Base</t>
  </si>
  <si>
    <t>Corresp: Month</t>
  </si>
  <si>
    <t>with Target</t>
  </si>
  <si>
    <t>December</t>
  </si>
  <si>
    <t>31.12.2014</t>
  </si>
  <si>
    <t>31.08.2014</t>
  </si>
  <si>
    <t>31.08.2015</t>
  </si>
  <si>
    <t>30.09.2015</t>
  </si>
  <si>
    <t xml:space="preserve">Amount </t>
  </si>
  <si>
    <t>%</t>
  </si>
  <si>
    <t>Amount</t>
  </si>
  <si>
    <t>Absolute Deposit</t>
  </si>
  <si>
    <t>CASA Deposit</t>
  </si>
  <si>
    <t>Average Deposit</t>
  </si>
  <si>
    <t>Number of Depositors Accounts (CASA)</t>
  </si>
  <si>
    <t>Profit/Loss</t>
  </si>
  <si>
    <t>Advances</t>
  </si>
  <si>
    <t>Performing Advances</t>
  </si>
  <si>
    <t>Classified Advances</t>
  </si>
  <si>
    <t>Non Fund Base Advances</t>
  </si>
  <si>
    <t>Non Fund Base Income</t>
  </si>
  <si>
    <t>Home Remittance</t>
  </si>
  <si>
    <t>Cost of Fund</t>
  </si>
  <si>
    <t>Intermediation Cost</t>
  </si>
  <si>
    <t>Imports</t>
  </si>
  <si>
    <t>Exports</t>
  </si>
  <si>
    <t>NBP Adv: Sal: O/S</t>
  </si>
  <si>
    <t>Overdue Adv: Sal: over 90 Days</t>
  </si>
  <si>
    <t>Agr: Finance O/S</t>
  </si>
  <si>
    <t>NBP Karobar O/S</t>
  </si>
  <si>
    <t>Recovery of Stuck-up</t>
  </si>
  <si>
    <t>Recovery in Charge Off A/Cs</t>
  </si>
  <si>
    <t>Write Off</t>
  </si>
  <si>
    <t>Income</t>
  </si>
  <si>
    <t>Expenditure Excluding Administrative Exp.</t>
  </si>
  <si>
    <t>Personal Expenses</t>
  </si>
  <si>
    <t>Other Expenses</t>
  </si>
  <si>
    <t>No of Current A/Cs Opened Progressive</t>
  </si>
  <si>
    <t>No of Current A/Cs Opened During Month</t>
  </si>
  <si>
    <t>Weekly Deposit 10-09-2015</t>
  </si>
  <si>
    <t>x</t>
  </si>
  <si>
    <t>Variance with Base</t>
  </si>
  <si>
    <t>Variance Corresp: Month</t>
  </si>
  <si>
    <t>Variance with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</si>
</sst>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$-409]mmm\-yy;@"/>
    <numFmt numFmtId="165" formatCode="\+0.0%;\-0.0%;0%"/>
    <numFmt numFmtId="166" formatCode="\+0.0;\-0.0;0"/>
    <numFmt numFmtId="169" formatCode="\+0.0%;\-0.0%;;"/>
  </numFmts>
  <fonts count="7" x14ac:knownFonts="1">
    <font>
      <sz val="10"/>
      <color theme="1"/>
      <name val="Segoe UI"/>
      <family val="2"/>
    </font>
    <font>
      <sz val="10"/>
      <color theme="1"/>
      <name val="Segoe U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Segoe UI"/>
      <family val="2"/>
    </font>
    <font>
      <sz val="8"/>
      <color theme="0"/>
      <name val="Segoe UI"/>
      <family val="2"/>
    </font>
    <font>
      <u/>
      <sz val="10"/>
      <color theme="1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1"/>
      </bottom>
      <diagonal/>
    </border>
    <border>
      <left style="thin">
        <color theme="1"/>
      </left>
      <right style="thin">
        <color theme="0" tint="-0.14996795556505021"/>
      </right>
      <top style="thin">
        <color theme="0" tint="-0.14996795556505021"/>
      </top>
      <bottom style="thin">
        <color theme="1"/>
      </bottom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98474074526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Font="1"/>
    <xf numFmtId="0" fontId="4" fillId="0" borderId="2" xfId="2" applyFont="1" applyFill="1" applyBorder="1"/>
    <xf numFmtId="4" fontId="4" fillId="0" borderId="2" xfId="3" applyNumberFormat="1" applyFont="1" applyFill="1" applyBorder="1" applyAlignment="1">
      <alignment horizontal="right"/>
    </xf>
    <xf numFmtId="3" fontId="4" fillId="0" borderId="2" xfId="3" applyNumberFormat="1" applyFont="1" applyFill="1" applyBorder="1" applyAlignment="1">
      <alignment horizontal="right"/>
    </xf>
    <xf numFmtId="4" fontId="4" fillId="0" borderId="5" xfId="3" applyNumberFormat="1" applyFont="1" applyFill="1" applyBorder="1" applyAlignment="1">
      <alignment horizontal="right"/>
    </xf>
    <xf numFmtId="3" fontId="4" fillId="0" borderId="5" xfId="3" applyNumberFormat="1" applyFont="1" applyFill="1" applyBorder="1" applyAlignment="1">
      <alignment horizontal="right"/>
    </xf>
    <xf numFmtId="0" fontId="4" fillId="0" borderId="3" xfId="2" applyFont="1" applyFill="1" applyBorder="1"/>
    <xf numFmtId="4" fontId="4" fillId="0" borderId="3" xfId="3" applyNumberFormat="1" applyFont="1" applyFill="1" applyBorder="1" applyAlignment="1">
      <alignment horizontal="right"/>
    </xf>
    <xf numFmtId="4" fontId="4" fillId="0" borderId="6" xfId="3" applyNumberFormat="1" applyFont="1" applyFill="1" applyBorder="1" applyAlignment="1">
      <alignment horizontal="right"/>
    </xf>
    <xf numFmtId="4" fontId="4" fillId="0" borderId="7" xfId="3" applyNumberFormat="1" applyFont="1" applyFill="1" applyBorder="1" applyAlignment="1">
      <alignment horizontal="right"/>
    </xf>
    <xf numFmtId="4" fontId="4" fillId="0" borderId="4" xfId="3" applyNumberFormat="1" applyFont="1" applyFill="1" applyBorder="1" applyAlignment="1">
      <alignment horizontal="right"/>
    </xf>
    <xf numFmtId="3" fontId="4" fillId="0" borderId="4" xfId="3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  <xf numFmtId="4" fontId="4" fillId="2" borderId="3" xfId="3" applyNumberFormat="1" applyFont="1" applyFill="1" applyBorder="1" applyAlignment="1">
      <alignment horizontal="right"/>
    </xf>
    <xf numFmtId="4" fontId="4" fillId="2" borderId="2" xfId="3" applyNumberFormat="1" applyFont="1" applyFill="1" applyBorder="1" applyAlignment="1">
      <alignment horizontal="right"/>
    </xf>
    <xf numFmtId="3" fontId="4" fillId="2" borderId="2" xfId="3" applyNumberFormat="1" applyFont="1" applyFill="1" applyBorder="1" applyAlignment="1">
      <alignment horizontal="right"/>
    </xf>
    <xf numFmtId="0" fontId="4" fillId="0" borderId="1" xfId="2" applyFont="1" applyFill="1" applyBorder="1" applyAlignment="1">
      <alignment horizontal="right"/>
    </xf>
    <xf numFmtId="0" fontId="4" fillId="2" borderId="1" xfId="2" applyFont="1" applyFill="1" applyBorder="1" applyAlignment="1">
      <alignment horizontal="right"/>
    </xf>
    <xf numFmtId="0" fontId="4" fillId="0" borderId="9" xfId="2" applyFont="1" applyFill="1" applyBorder="1" applyAlignment="1">
      <alignment horizontal="right"/>
    </xf>
    <xf numFmtId="0" fontId="4" fillId="0" borderId="10" xfId="2" applyFont="1" applyFill="1" applyBorder="1" applyAlignment="1">
      <alignment horizontal="right"/>
    </xf>
    <xf numFmtId="0" fontId="4" fillId="0" borderId="8" xfId="2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/>
    </xf>
    <xf numFmtId="0" fontId="4" fillId="0" borderId="13" xfId="2" applyFont="1" applyFill="1" applyBorder="1" applyAlignment="1">
      <alignment horizontal="right"/>
    </xf>
    <xf numFmtId="0" fontId="4" fillId="2" borderId="13" xfId="2" applyFont="1" applyFill="1" applyBorder="1" applyAlignment="1">
      <alignment horizontal="right"/>
    </xf>
    <xf numFmtId="0" fontId="4" fillId="0" borderId="15" xfId="2" applyFont="1" applyFill="1" applyBorder="1" applyAlignment="1">
      <alignment horizontal="right"/>
    </xf>
    <xf numFmtId="0" fontId="4" fillId="0" borderId="14" xfId="2" applyFont="1" applyFill="1" applyBorder="1" applyAlignment="1">
      <alignment horizontal="right"/>
    </xf>
    <xf numFmtId="0" fontId="0" fillId="0" borderId="17" xfId="0" applyFont="1" applyBorder="1"/>
    <xf numFmtId="164" fontId="0" fillId="0" borderId="16" xfId="0" applyNumberFormat="1" applyFont="1" applyBorder="1"/>
    <xf numFmtId="164" fontId="0" fillId="2" borderId="16" xfId="0" applyNumberFormat="1" applyFont="1" applyFill="1" applyBorder="1"/>
    <xf numFmtId="0" fontId="6" fillId="0" borderId="9" xfId="4" applyFill="1" applyBorder="1" applyAlignment="1">
      <alignment horizontal="center"/>
    </xf>
    <xf numFmtId="0" fontId="4" fillId="0" borderId="19" xfId="2" applyFont="1" applyFill="1" applyBorder="1" applyAlignment="1">
      <alignment horizontal="right"/>
    </xf>
    <xf numFmtId="0" fontId="4" fillId="0" borderId="20" xfId="2" applyFont="1" applyFill="1" applyBorder="1" applyAlignment="1">
      <alignment horizontal="right"/>
    </xf>
    <xf numFmtId="164" fontId="0" fillId="0" borderId="21" xfId="0" applyNumberFormat="1" applyFont="1" applyBorder="1"/>
    <xf numFmtId="0" fontId="4" fillId="3" borderId="3" xfId="2" applyFont="1" applyFill="1" applyBorder="1"/>
    <xf numFmtId="0" fontId="4" fillId="3" borderId="2" xfId="2" applyFont="1" applyFill="1" applyBorder="1"/>
    <xf numFmtId="165" fontId="4" fillId="0" borderId="6" xfId="1" applyNumberFormat="1" applyFont="1" applyFill="1" applyBorder="1" applyAlignment="1">
      <alignment horizontal="right"/>
    </xf>
    <xf numFmtId="165" fontId="4" fillId="0" borderId="5" xfId="1" applyNumberFormat="1" applyFont="1" applyFill="1" applyBorder="1" applyAlignment="1">
      <alignment horizontal="right"/>
    </xf>
    <xf numFmtId="166" fontId="0" fillId="0" borderId="17" xfId="0" applyNumberFormat="1" applyFont="1" applyBorder="1"/>
    <xf numFmtId="166" fontId="0" fillId="0" borderId="16" xfId="0" applyNumberFormat="1" applyFont="1" applyBorder="1"/>
    <xf numFmtId="9" fontId="0" fillId="0" borderId="0" xfId="1" applyFont="1"/>
    <xf numFmtId="0" fontId="6" fillId="3" borderId="18" xfId="4" applyFill="1" applyBorder="1" applyAlignment="1">
      <alignment horizontal="center"/>
    </xf>
    <xf numFmtId="0" fontId="4" fillId="3" borderId="0" xfId="2" applyFont="1" applyFill="1" applyBorder="1" applyAlignment="1">
      <alignment horizontal="center"/>
    </xf>
    <xf numFmtId="0" fontId="4" fillId="3" borderId="12" xfId="2" applyFont="1" applyFill="1" applyBorder="1" applyAlignment="1">
      <alignment horizontal="center"/>
    </xf>
    <xf numFmtId="0" fontId="6" fillId="3" borderId="22" xfId="4" applyFill="1" applyBorder="1" applyAlignment="1">
      <alignment horizontal="center"/>
    </xf>
    <xf numFmtId="0" fontId="6" fillId="3" borderId="23" xfId="4" applyFill="1" applyBorder="1" applyAlignment="1">
      <alignment horizontal="center"/>
    </xf>
    <xf numFmtId="0" fontId="6" fillId="3" borderId="24" xfId="4" applyFill="1" applyBorder="1" applyAlignment="1">
      <alignment horizontal="center"/>
    </xf>
    <xf numFmtId="0" fontId="4" fillId="0" borderId="10" xfId="2" applyFont="1" applyFill="1" applyBorder="1" applyAlignment="1">
      <alignment horizontal="center"/>
    </xf>
    <xf numFmtId="0" fontId="4" fillId="0" borderId="9" xfId="2" applyFont="1" applyFill="1" applyBorder="1" applyAlignment="1">
      <alignment horizontal="center"/>
    </xf>
    <xf numFmtId="0" fontId="4" fillId="0" borderId="14" xfId="2" applyFont="1" applyFill="1" applyBorder="1" applyAlignment="1">
      <alignment horizontal="center"/>
    </xf>
    <xf numFmtId="0" fontId="4" fillId="0" borderId="13" xfId="2" applyFont="1" applyFill="1" applyBorder="1" applyAlignment="1">
      <alignment horizontal="center"/>
    </xf>
    <xf numFmtId="0" fontId="4" fillId="0" borderId="15" xfId="2" applyFont="1" applyFill="1" applyBorder="1" applyAlignment="1">
      <alignment horizontal="center"/>
    </xf>
    <xf numFmtId="0" fontId="4" fillId="3" borderId="22" xfId="4" applyFont="1" applyFill="1" applyBorder="1" applyAlignment="1">
      <alignment horizontal="center" vertical="center"/>
    </xf>
    <xf numFmtId="0" fontId="4" fillId="3" borderId="23" xfId="4" applyFont="1" applyFill="1" applyBorder="1" applyAlignment="1">
      <alignment horizontal="center" vertical="center"/>
    </xf>
    <xf numFmtId="0" fontId="4" fillId="3" borderId="24" xfId="4" applyFont="1" applyFill="1" applyBorder="1" applyAlignment="1">
      <alignment horizontal="center" vertical="center"/>
    </xf>
    <xf numFmtId="169" fontId="4" fillId="3" borderId="6" xfId="1" applyNumberFormat="1" applyFont="1" applyFill="1" applyBorder="1" applyAlignment="1">
      <alignment horizontal="right"/>
    </xf>
    <xf numFmtId="0" fontId="4" fillId="0" borderId="0" xfId="2" applyFont="1" applyFill="1" applyBorder="1"/>
  </cellXfs>
  <cellStyles count="5">
    <cellStyle name="Comma 2" xfId="3"/>
    <cellStyle name="Hyperlink" xfId="4" builtinId="8"/>
    <cellStyle name="Normal" xfId="0" builtinId="0"/>
    <cellStyle name="Normal 10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n-US" sz="1800" b="1" i="0" u="none" strike="noStrike">
                <a:effectLst/>
              </a:rPr>
              <a:t>Contest: Visualize KPI data</a:t>
            </a:r>
          </a:p>
        </c:rich>
      </c:tx>
      <c:layout>
        <c:manualLayout>
          <c:xMode val="edge"/>
          <c:yMode val="edge"/>
          <c:x val="1.6216892133672441E-2"/>
          <c:y val="1.8100189629406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7232594605061838"/>
          <c:y val="0.11304612641123209"/>
          <c:w val="0.70448060542825364"/>
          <c:h val="0.8409633425008477"/>
        </c:manualLayout>
      </c:layout>
      <c:barChart>
        <c:barDir val="bar"/>
        <c:grouping val="clustered"/>
        <c:varyColors val="0"/>
        <c:ser>
          <c:idx val="0"/>
          <c:order val="0"/>
          <c:tx>
            <c:v>Variance with Base</c:v>
          </c:tx>
          <c:spPr>
            <a:solidFill>
              <a:srgbClr val="00B050">
                <a:alpha val="50196"/>
              </a:srgbClr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Data!$C$6:$C$34</c:f>
              <c:strCache>
                <c:ptCount val="29"/>
                <c:pt idx="0">
                  <c:v>Absolute Deposit: $8,360</c:v>
                </c:pt>
                <c:pt idx="1">
                  <c:v>CASA Deposit: $4,161</c:v>
                </c:pt>
                <c:pt idx="2">
                  <c:v>Average Deposit: $5,792</c:v>
                </c:pt>
                <c:pt idx="3">
                  <c:v>Weekly Deposit 10-09-2015: $8,777</c:v>
                </c:pt>
                <c:pt idx="4">
                  <c:v>No of Current A/Cs Opened During Month: 41</c:v>
                </c:pt>
                <c:pt idx="5">
                  <c:v>No of Current A/Cs Opened Progressive: 263</c:v>
                </c:pt>
                <c:pt idx="6">
                  <c:v>Number of Depositors Accounts (CASA): 0</c:v>
                </c:pt>
                <c:pt idx="7">
                  <c:v>Profit/Loss: $32</c:v>
                </c:pt>
                <c:pt idx="8">
                  <c:v>Advances: $1,224</c:v>
                </c:pt>
                <c:pt idx="9">
                  <c:v>Performing Advances: $0</c:v>
                </c:pt>
                <c:pt idx="10">
                  <c:v>Classified Advances: $353</c:v>
                </c:pt>
                <c:pt idx="11">
                  <c:v>Non Fund Base Advances: $338</c:v>
                </c:pt>
                <c:pt idx="12">
                  <c:v>Non Fund Base Income: $76</c:v>
                </c:pt>
                <c:pt idx="13">
                  <c:v>Home Remittance: $33</c:v>
                </c:pt>
                <c:pt idx="14">
                  <c:v>Cost of Fund: $0</c:v>
                </c:pt>
                <c:pt idx="15">
                  <c:v>Intermediation Cost: $0</c:v>
                </c:pt>
                <c:pt idx="16">
                  <c:v>Imports: $0</c:v>
                </c:pt>
                <c:pt idx="17">
                  <c:v>Exports: $2</c:v>
                </c:pt>
                <c:pt idx="18">
                  <c:v>NBP Adv: Sal: O/S: $137</c:v>
                </c:pt>
                <c:pt idx="19">
                  <c:v>Overdue Adv: Sal: over 90 Days: $12</c:v>
                </c:pt>
                <c:pt idx="20">
                  <c:v>Agr: Finance O/S: $5</c:v>
                </c:pt>
                <c:pt idx="21">
                  <c:v>NBP Karobar O/S: $0</c:v>
                </c:pt>
                <c:pt idx="22">
                  <c:v>Recovery of Stuck-up: $0</c:v>
                </c:pt>
                <c:pt idx="23">
                  <c:v>Recovery in Charge Off A/Cs: $0</c:v>
                </c:pt>
                <c:pt idx="24">
                  <c:v>Write Off: $0</c:v>
                </c:pt>
                <c:pt idx="25">
                  <c:v>Income: $346</c:v>
                </c:pt>
                <c:pt idx="26">
                  <c:v>Expenditure Excluding Administrative Exp.: $177</c:v>
                </c:pt>
                <c:pt idx="27">
                  <c:v>Personal Expenses: $96</c:v>
                </c:pt>
                <c:pt idx="28">
                  <c:v>Other Expenses: $41</c:v>
                </c:pt>
              </c:strCache>
            </c:strRef>
          </c:cat>
          <c:val>
            <c:numRef>
              <c:f>Data!$E$6:$E$34</c:f>
              <c:numCache>
                <c:formatCode>\+0.0%;\-0.0%;;</c:formatCode>
                <c:ptCount val="29"/>
                <c:pt idx="0">
                  <c:v>0.30845691204845233</c:v>
                </c:pt>
                <c:pt idx="1">
                  <c:v>-0.22767927381851696</c:v>
                </c:pt>
                <c:pt idx="2">
                  <c:v>-1.2059674514836392E-2</c:v>
                </c:pt>
                <c:pt idx="3">
                  <c:v>0.37369621093464944</c:v>
                </c:pt>
                <c:pt idx="4">
                  <c:v>-0.78421052631578947</c:v>
                </c:pt>
                <c:pt idx="5">
                  <c:v>-0.88464912280701757</c:v>
                </c:pt>
                <c:pt idx="6">
                  <c:v>0</c:v>
                </c:pt>
                <c:pt idx="7">
                  <c:v>0.27705152881232126</c:v>
                </c:pt>
                <c:pt idx="8">
                  <c:v>-4.4570891979700121E-2</c:v>
                </c:pt>
                <c:pt idx="9">
                  <c:v>0</c:v>
                </c:pt>
                <c:pt idx="10">
                  <c:v>0.25994895075354174</c:v>
                </c:pt>
                <c:pt idx="11">
                  <c:v>-0.9278143031902214</c:v>
                </c:pt>
                <c:pt idx="12">
                  <c:v>-0.14626236785673993</c:v>
                </c:pt>
                <c:pt idx="13">
                  <c:v>0.80346644823161806</c:v>
                </c:pt>
                <c:pt idx="14">
                  <c:v>-0.1777657724119564</c:v>
                </c:pt>
                <c:pt idx="15">
                  <c:v>-0.11668195744839389</c:v>
                </c:pt>
                <c:pt idx="16">
                  <c:v>-1</c:v>
                </c:pt>
                <c:pt idx="17">
                  <c:v>-0.96427302264189252</c:v>
                </c:pt>
                <c:pt idx="18">
                  <c:v>-4.0633201105677946E-2</c:v>
                </c:pt>
                <c:pt idx="19">
                  <c:v>0.16483447452729433</c:v>
                </c:pt>
                <c:pt idx="20">
                  <c:v>-0.59155010318734247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-0.16763510639487925</c:v>
                </c:pt>
                <c:pt idx="26">
                  <c:v>-0.20283785654143885</c:v>
                </c:pt>
                <c:pt idx="27">
                  <c:v>-0.17082706766917308</c:v>
                </c:pt>
                <c:pt idx="28">
                  <c:v>-0.2263574863042643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  <a:ln>
                    <a:noFill/>
                  </a:ln>
                  <a:effectLst/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95143024"/>
        <c:axId val="295141456"/>
      </c:barChart>
      <c:catAx>
        <c:axId val="295143024"/>
        <c:scaling>
          <c:orientation val="maxMin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295141456"/>
        <c:crosses val="autoZero"/>
        <c:auto val="1"/>
        <c:lblAlgn val="ctr"/>
        <c:lblOffset val="100"/>
        <c:noMultiLvlLbl val="0"/>
      </c:catAx>
      <c:valAx>
        <c:axId val="295141456"/>
        <c:scaling>
          <c:orientation val="minMax"/>
        </c:scaling>
        <c:delete val="0"/>
        <c:axPos val="t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Percentage Variance For</a:t>
                </a:r>
                <a:r>
                  <a:rPr lang="en-US" baseline="0"/>
                  <a:t> the Month of August 2015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51622580259590478"/>
              <c:y val="3.291338582677164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[Color10]\+0%;[Red]\-0%;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295143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317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>
          <a:latin typeface="Segoe UI" panose="020B0502040204020203" pitchFamily="34" charset="0"/>
          <a:cs typeface="Segoe U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3" dropStyle="combo" dx="16" fmlaLink="Data!$E$2" fmlaRange="Data!$B$36:$B$38" sel="3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0</xdr:row>
      <xdr:rowOff>180974</xdr:rowOff>
    </xdr:from>
    <xdr:to>
      <xdr:col>24</xdr:col>
      <xdr:colOff>0</xdr:colOff>
      <xdr:row>44</xdr:row>
      <xdr:rowOff>180974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4</xdr:row>
          <xdr:rowOff>76199</xdr:rowOff>
        </xdr:from>
        <xdr:to>
          <xdr:col>4</xdr:col>
          <xdr:colOff>38100</xdr:colOff>
          <xdr:row>5</xdr:row>
          <xdr:rowOff>123824</xdr:rowOff>
        </xdr:to>
        <xdr:sp macro="" textlink="">
          <xdr:nvSpPr>
            <xdr:cNvPr id="1026" name="Drop Down 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handoo.org/wp/2015/10/23/contest-visualize-kpi-dat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showGridLines="0" showRowColHeaders="0" tabSelected="1" workbookViewId="0"/>
  </sheetViews>
  <sheetFormatPr defaultColWidth="0" defaultRowHeight="14.25" zeroHeight="1" x14ac:dyDescent="0.25"/>
  <cols>
    <col min="1" max="1" width="3.42578125" customWidth="1"/>
    <col min="2" max="22" width="9.140625" customWidth="1"/>
    <col min="23" max="24" width="4.5703125" customWidth="1"/>
    <col min="25" max="25" width="3.42578125" customWidth="1"/>
    <col min="26" max="16384" width="9.140625" hidden="1"/>
  </cols>
  <sheetData>
    <row r="1" spans="25:25" x14ac:dyDescent="0.25">
      <c r="Y1" s="13" t="s">
        <v>49</v>
      </c>
    </row>
    <row r="2" spans="25:25" x14ac:dyDescent="0.25"/>
    <row r="3" spans="25:25" x14ac:dyDescent="0.25"/>
    <row r="4" spans="25:25" x14ac:dyDescent="0.25"/>
    <row r="5" spans="25:25" x14ac:dyDescent="0.25"/>
    <row r="6" spans="25:25" x14ac:dyDescent="0.25"/>
    <row r="7" spans="25:25" x14ac:dyDescent="0.25"/>
    <row r="8" spans="25:25" x14ac:dyDescent="0.25"/>
    <row r="9" spans="25:25" x14ac:dyDescent="0.25"/>
    <row r="10" spans="25:25" x14ac:dyDescent="0.25"/>
    <row r="11" spans="25:25" x14ac:dyDescent="0.25"/>
    <row r="12" spans="25:25" x14ac:dyDescent="0.25"/>
    <row r="13" spans="25:25" x14ac:dyDescent="0.25"/>
    <row r="14" spans="25:25" x14ac:dyDescent="0.25"/>
    <row r="15" spans="25:25" x14ac:dyDescent="0.25"/>
    <row r="16" spans="25:25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hidden="1" x14ac:dyDescent="0.25"/>
    <row r="48" hidden="1" x14ac:dyDescent="0.25"/>
    <row r="49" hidden="1" x14ac:dyDescent="0.25"/>
  </sheetData>
  <sheetProtection sheet="1" objects="1" scenarios="1"/>
  <printOptions horizontalCentered="1"/>
  <pageMargins left="0.45" right="0.45" top="0.5" bottom="0.5" header="0.3" footer="0.3"/>
  <pageSetup scale="6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1">
              <controlPr defaultSize="0" autoLine="0" autoPict="0">
                <anchor moveWithCells="1">
                  <from>
                    <xdr:col>1</xdr:col>
                    <xdr:colOff>266700</xdr:colOff>
                    <xdr:row>4</xdr:row>
                    <xdr:rowOff>76200</xdr:rowOff>
                  </from>
                  <to>
                    <xdr:col>4</xdr:col>
                    <xdr:colOff>38100</xdr:colOff>
                    <xdr:row>5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showGridLines="0" showRowColHeaders="0" workbookViewId="0"/>
  </sheetViews>
  <sheetFormatPr defaultColWidth="9.140625" defaultRowHeight="14.25" x14ac:dyDescent="0.25"/>
  <cols>
    <col min="1" max="1" width="3.42578125" style="1" customWidth="1"/>
    <col min="2" max="3" width="41.7109375" style="1" customWidth="1"/>
    <col min="4" max="17" width="13.7109375" style="1" customWidth="1"/>
    <col min="18" max="18" width="3.42578125" style="1" customWidth="1"/>
    <col min="19" max="16384" width="9.140625" style="1"/>
  </cols>
  <sheetData>
    <row r="1" spans="2:18" x14ac:dyDescent="0.25">
      <c r="R1" s="13" t="s">
        <v>49</v>
      </c>
    </row>
    <row r="2" spans="2:18" x14ac:dyDescent="0.25">
      <c r="B2" s="30" t="s">
        <v>0</v>
      </c>
      <c r="C2" s="41"/>
      <c r="D2" s="44"/>
      <c r="E2" s="52">
        <v>3</v>
      </c>
      <c r="F2" s="31" t="s">
        <v>1</v>
      </c>
      <c r="G2" s="17" t="s">
        <v>2</v>
      </c>
      <c r="H2" s="18" t="s">
        <v>3</v>
      </c>
      <c r="I2" s="17" t="s">
        <v>4</v>
      </c>
      <c r="J2" s="19" t="s">
        <v>4</v>
      </c>
      <c r="K2" s="47" t="s">
        <v>5</v>
      </c>
      <c r="L2" s="48"/>
      <c r="M2" s="47" t="s">
        <v>5</v>
      </c>
      <c r="N2" s="48"/>
      <c r="O2" s="47" t="s">
        <v>5</v>
      </c>
      <c r="P2" s="48"/>
      <c r="Q2" s="20" t="s">
        <v>6</v>
      </c>
    </row>
    <row r="3" spans="2:18" x14ac:dyDescent="0.25">
      <c r="B3" s="21"/>
      <c r="C3" s="42"/>
      <c r="D3" s="45"/>
      <c r="E3" s="53"/>
      <c r="F3" s="32" t="s">
        <v>7</v>
      </c>
      <c r="G3" s="23" t="s">
        <v>8</v>
      </c>
      <c r="H3" s="24" t="s">
        <v>8</v>
      </c>
      <c r="I3" s="23" t="s">
        <v>6</v>
      </c>
      <c r="J3" s="25" t="s">
        <v>6</v>
      </c>
      <c r="K3" s="49" t="s">
        <v>9</v>
      </c>
      <c r="L3" s="50"/>
      <c r="M3" s="49" t="s">
        <v>10</v>
      </c>
      <c r="N3" s="50"/>
      <c r="O3" s="49" t="s">
        <v>11</v>
      </c>
      <c r="P3" s="51"/>
      <c r="Q3" s="26" t="s">
        <v>12</v>
      </c>
    </row>
    <row r="4" spans="2:18" x14ac:dyDescent="0.25">
      <c r="B4" s="21"/>
      <c r="C4" s="42"/>
      <c r="D4" s="45"/>
      <c r="E4" s="53"/>
      <c r="F4" s="32" t="s">
        <v>13</v>
      </c>
      <c r="G4" s="23" t="s">
        <v>14</v>
      </c>
      <c r="H4" s="24" t="s">
        <v>15</v>
      </c>
      <c r="I4" s="23" t="s">
        <v>15</v>
      </c>
      <c r="J4" s="25" t="s">
        <v>16</v>
      </c>
      <c r="K4" s="26" t="s">
        <v>17</v>
      </c>
      <c r="L4" s="23" t="s">
        <v>18</v>
      </c>
      <c r="M4" s="26" t="s">
        <v>19</v>
      </c>
      <c r="N4" s="23" t="s">
        <v>18</v>
      </c>
      <c r="O4" s="26" t="s">
        <v>19</v>
      </c>
      <c r="P4" s="25" t="s">
        <v>18</v>
      </c>
      <c r="Q4" s="26">
        <v>2015</v>
      </c>
    </row>
    <row r="5" spans="2:18" x14ac:dyDescent="0.25">
      <c r="B5" s="22"/>
      <c r="C5" s="43"/>
      <c r="D5" s="46"/>
      <c r="E5" s="54"/>
      <c r="F5" s="33">
        <v>42004</v>
      </c>
      <c r="G5" s="28">
        <v>41882</v>
      </c>
      <c r="H5" s="29">
        <v>42247</v>
      </c>
      <c r="I5" s="28">
        <v>42247</v>
      </c>
      <c r="J5" s="28">
        <v>42277</v>
      </c>
      <c r="K5" s="38">
        <f>MIN(L6:L34)</f>
        <v>-2.2209391713186464</v>
      </c>
      <c r="L5" s="39">
        <f>MAX(L6:L34)</f>
        <v>0.67515923566878977</v>
      </c>
      <c r="M5" s="38">
        <f>MIN(N6:N34)</f>
        <v>-3.4518663316164249</v>
      </c>
      <c r="N5" s="39">
        <f>MAX(N6:N34)</f>
        <v>3.8553864168618257</v>
      </c>
      <c r="O5" s="38">
        <f>MIN(P6:P34)</f>
        <v>-1</v>
      </c>
      <c r="P5" s="39">
        <f>MAX(P6:P34)</f>
        <v>0.80346644823161806</v>
      </c>
      <c r="Q5" s="27"/>
    </row>
    <row r="6" spans="2:18" x14ac:dyDescent="0.25">
      <c r="B6" s="7" t="s">
        <v>20</v>
      </c>
      <c r="C6" s="34" t="str">
        <f>B6&amp;": "&amp;TEXT(H6,"$#,##0")</f>
        <v>Absolute Deposit: $8,360</v>
      </c>
      <c r="D6" s="34">
        <v>14.5</v>
      </c>
      <c r="E6" s="55">
        <f>CHOOSE($E$2,L6,N6,P6)</f>
        <v>0.30845691204845233</v>
      </c>
      <c r="F6" s="8">
        <v>6266.4949999999999</v>
      </c>
      <c r="G6" s="8">
        <v>0</v>
      </c>
      <c r="H6" s="14">
        <v>8359.8739999999998</v>
      </c>
      <c r="I6" s="8">
        <v>6389.1091277222222</v>
      </c>
      <c r="J6" s="9">
        <v>6526.8667209444438</v>
      </c>
      <c r="K6" s="10">
        <v>2093.3789999999999</v>
      </c>
      <c r="L6" s="36">
        <v>0.33405899150960783</v>
      </c>
      <c r="M6" s="10">
        <v>8359.8739999999998</v>
      </c>
      <c r="N6" s="36">
        <v>0</v>
      </c>
      <c r="O6" s="10">
        <v>1970.7648722777776</v>
      </c>
      <c r="P6" s="36">
        <v>0.30845691204845233</v>
      </c>
      <c r="Q6" s="10">
        <v>6966.2267019999999</v>
      </c>
    </row>
    <row r="7" spans="2:18" x14ac:dyDescent="0.25">
      <c r="B7" s="2" t="s">
        <v>21</v>
      </c>
      <c r="C7" s="34" t="str">
        <f>B7&amp;": "&amp;TEXT(H7,"$#,##0")</f>
        <v>CASA Deposit: $4,161</v>
      </c>
      <c r="D7" s="35">
        <f>D6-0.5</f>
        <v>14</v>
      </c>
      <c r="E7" s="55">
        <f t="shared" ref="E7:E34" si="0">CHOOSE($E$2,L7,N7,P7)</f>
        <v>-0.22767927381851696</v>
      </c>
      <c r="F7" s="3">
        <v>5407.5510000000004</v>
      </c>
      <c r="G7" s="3">
        <v>3934.1880000000001</v>
      </c>
      <c r="H7" s="15">
        <v>4160.8440000000001</v>
      </c>
      <c r="I7" s="3">
        <v>5387.4560903888887</v>
      </c>
      <c r="J7" s="5">
        <v>5507.3750539444436</v>
      </c>
      <c r="K7" s="11">
        <v>-1246.7070000000003</v>
      </c>
      <c r="L7" s="37">
        <v>-0.23054928192078081</v>
      </c>
      <c r="M7" s="11">
        <v>226.65599999999995</v>
      </c>
      <c r="N7" s="37">
        <v>5.7611888399842597E-2</v>
      </c>
      <c r="O7" s="11">
        <v>-1226.6120903888886</v>
      </c>
      <c r="P7" s="37">
        <v>-0.22767927381851696</v>
      </c>
      <c r="Q7" s="11">
        <v>5893.2191459999995</v>
      </c>
    </row>
    <row r="8" spans="2:18" x14ac:dyDescent="0.25">
      <c r="B8" s="2" t="s">
        <v>22</v>
      </c>
      <c r="C8" s="34" t="str">
        <f>B8&amp;": "&amp;TEXT(H8,"$#,##0")</f>
        <v>Average Deposit: $5,792</v>
      </c>
      <c r="D8" s="35">
        <f>D7-0.5</f>
        <v>13.5</v>
      </c>
      <c r="E8" s="55">
        <f t="shared" si="0"/>
        <v>-1.2059674514836392E-2</v>
      </c>
      <c r="F8" s="3">
        <v>5433.8267692307691</v>
      </c>
      <c r="G8" s="3">
        <v>5482.2396666666664</v>
      </c>
      <c r="H8" s="15">
        <v>5791.8329211455548</v>
      </c>
      <c r="I8" s="3">
        <v>5862.5331629228385</v>
      </c>
      <c r="J8" s="5">
        <v>5930.5292193333335</v>
      </c>
      <c r="K8" s="11">
        <v>358.00615191478573</v>
      </c>
      <c r="L8" s="37">
        <v>6.5884719391867227E-2</v>
      </c>
      <c r="M8" s="11">
        <v>309.59325447888841</v>
      </c>
      <c r="N8" s="37">
        <v>5.6472039404130724E-2</v>
      </c>
      <c r="O8" s="11">
        <v>-70.700241777283736</v>
      </c>
      <c r="P8" s="37">
        <v>-1.2059674514836392E-2</v>
      </c>
      <c r="Q8" s="11">
        <v>6206.569702702991</v>
      </c>
    </row>
    <row r="9" spans="2:18" x14ac:dyDescent="0.25">
      <c r="B9" s="2" t="s">
        <v>48</v>
      </c>
      <c r="C9" s="34" t="str">
        <f>B9&amp;": "&amp;TEXT(H9,"$#,##0")</f>
        <v>Weekly Deposit 10-09-2015: $8,777</v>
      </c>
      <c r="D9" s="35">
        <f t="shared" ref="D9:D34" si="1">D8-0.5</f>
        <v>13</v>
      </c>
      <c r="E9" s="55">
        <f t="shared" si="0"/>
        <v>0.37369621093464944</v>
      </c>
      <c r="F9" s="3">
        <v>6266.4949999999999</v>
      </c>
      <c r="G9" s="3">
        <v>4908.91</v>
      </c>
      <c r="H9" s="15">
        <v>8776.6949999999997</v>
      </c>
      <c r="I9" s="3">
        <v>6389.1091277222222</v>
      </c>
      <c r="J9" s="5">
        <v>6526.8667209444438</v>
      </c>
      <c r="K9" s="11">
        <v>2510.1999999999998</v>
      </c>
      <c r="L9" s="37">
        <v>0.40057480297997522</v>
      </c>
      <c r="M9" s="11">
        <v>3867.7849999999999</v>
      </c>
      <c r="N9" s="37">
        <v>0.78791116561517727</v>
      </c>
      <c r="O9" s="11">
        <v>2387.5858722777775</v>
      </c>
      <c r="P9" s="37">
        <v>0.37369621093464944</v>
      </c>
      <c r="Q9" s="11">
        <v>6966.2267019999999</v>
      </c>
    </row>
    <row r="10" spans="2:18" x14ac:dyDescent="0.25">
      <c r="B10" s="2" t="s">
        <v>47</v>
      </c>
      <c r="C10" s="34" t="str">
        <f>B10&amp;": "&amp;TEXT(H10,"#,##0")</f>
        <v>No of Current A/Cs Opened During Month: 41</v>
      </c>
      <c r="D10" s="35">
        <f t="shared" si="1"/>
        <v>12.5</v>
      </c>
      <c r="E10" s="55">
        <f t="shared" si="0"/>
        <v>-0.78421052631578947</v>
      </c>
      <c r="F10" s="4">
        <v>2280</v>
      </c>
      <c r="G10" s="4">
        <v>20</v>
      </c>
      <c r="H10" s="16">
        <v>41</v>
      </c>
      <c r="I10" s="4">
        <v>190</v>
      </c>
      <c r="J10" s="6">
        <v>190</v>
      </c>
      <c r="K10" s="12">
        <v>-2239</v>
      </c>
      <c r="L10" s="37">
        <v>-0.98201754385964923</v>
      </c>
      <c r="M10" s="12">
        <v>21</v>
      </c>
      <c r="N10" s="37">
        <v>1.05</v>
      </c>
      <c r="O10" s="12">
        <v>-149</v>
      </c>
      <c r="P10" s="37">
        <v>-0.78421052631578947</v>
      </c>
      <c r="Q10" s="12">
        <v>2280</v>
      </c>
    </row>
    <row r="11" spans="2:18" x14ac:dyDescent="0.25">
      <c r="B11" s="2" t="s">
        <v>46</v>
      </c>
      <c r="C11" s="34" t="str">
        <f>B11&amp;": "&amp;TEXT(H11,"#,##0")</f>
        <v>No of Current A/Cs Opened Progressive: 263</v>
      </c>
      <c r="D11" s="35">
        <f t="shared" si="1"/>
        <v>12</v>
      </c>
      <c r="E11" s="55">
        <f t="shared" si="0"/>
        <v>-0.88464912280701757</v>
      </c>
      <c r="F11" s="4">
        <v>157</v>
      </c>
      <c r="G11" s="4">
        <v>340</v>
      </c>
      <c r="H11" s="16">
        <v>263</v>
      </c>
      <c r="I11" s="4">
        <v>2280</v>
      </c>
      <c r="J11" s="6">
        <v>2280</v>
      </c>
      <c r="K11" s="12">
        <v>106</v>
      </c>
      <c r="L11" s="37">
        <v>0.67515923566878977</v>
      </c>
      <c r="M11" s="12">
        <v>-77</v>
      </c>
      <c r="N11" s="37">
        <v>-0.22647058823529412</v>
      </c>
      <c r="O11" s="12">
        <v>-2017</v>
      </c>
      <c r="P11" s="37">
        <v>-0.88464912280701757</v>
      </c>
      <c r="Q11" s="12">
        <v>2280</v>
      </c>
    </row>
    <row r="12" spans="2:18" x14ac:dyDescent="0.25">
      <c r="B12" s="2" t="s">
        <v>23</v>
      </c>
      <c r="C12" s="34" t="str">
        <f>B12&amp;": "&amp;TEXT(H12,"#,##0")</f>
        <v>Number of Depositors Accounts (CASA): 0</v>
      </c>
      <c r="D12" s="35">
        <f t="shared" si="1"/>
        <v>11.5</v>
      </c>
      <c r="E12" s="55">
        <f t="shared" si="0"/>
        <v>0</v>
      </c>
      <c r="F12" s="4">
        <v>0</v>
      </c>
      <c r="G12" s="4">
        <v>0</v>
      </c>
      <c r="H12" s="16">
        <v>0</v>
      </c>
      <c r="I12" s="4">
        <v>0</v>
      </c>
      <c r="J12" s="6">
        <v>0</v>
      </c>
      <c r="K12" s="12">
        <v>0</v>
      </c>
      <c r="L12" s="37">
        <v>0</v>
      </c>
      <c r="M12" s="12">
        <v>0</v>
      </c>
      <c r="N12" s="37">
        <v>0</v>
      </c>
      <c r="O12" s="12">
        <v>0</v>
      </c>
      <c r="P12" s="37">
        <v>0</v>
      </c>
      <c r="Q12" s="12">
        <v>0</v>
      </c>
    </row>
    <row r="13" spans="2:18" x14ac:dyDescent="0.25">
      <c r="B13" s="2" t="s">
        <v>24</v>
      </c>
      <c r="C13" s="34" t="str">
        <f>B13&amp;": "&amp;TEXT(H13,"$#,##0")</f>
        <v>Profit/Loss: $32</v>
      </c>
      <c r="D13" s="35">
        <f t="shared" si="1"/>
        <v>11</v>
      </c>
      <c r="E13" s="55">
        <f t="shared" si="0"/>
        <v>0.27705152881232126</v>
      </c>
      <c r="F13" s="3">
        <v>-26.512000000000036</v>
      </c>
      <c r="G13" s="3">
        <v>-13.201999999999984</v>
      </c>
      <c r="H13" s="15">
        <v>32.36953931</v>
      </c>
      <c r="I13" s="3">
        <v>25.347089431938741</v>
      </c>
      <c r="J13" s="5">
        <v>28.869012333795538</v>
      </c>
      <c r="K13" s="11">
        <v>58.881539310000036</v>
      </c>
      <c r="L13" s="37">
        <v>-2.2209391713186464</v>
      </c>
      <c r="M13" s="11">
        <v>45.571539309999984</v>
      </c>
      <c r="N13" s="37">
        <v>-3.4518663316164249</v>
      </c>
      <c r="O13" s="11">
        <v>7.0224498780612592</v>
      </c>
      <c r="P13" s="37">
        <v>0.27705152881232126</v>
      </c>
      <c r="Q13" s="11">
        <v>39.416257913547</v>
      </c>
    </row>
    <row r="14" spans="2:18" x14ac:dyDescent="0.25">
      <c r="B14" s="2" t="s">
        <v>25</v>
      </c>
      <c r="C14" s="34" t="str">
        <f>B14&amp;": "&amp;TEXT(H14,"$#,##0")</f>
        <v>Advances: $1,224</v>
      </c>
      <c r="D14" s="35">
        <f t="shared" si="1"/>
        <v>10.5</v>
      </c>
      <c r="E14" s="55">
        <f t="shared" si="0"/>
        <v>-4.4570891979700121E-2</v>
      </c>
      <c r="F14" s="3">
        <v>1220.9970000000003</v>
      </c>
      <c r="G14" s="3">
        <v>1135.671</v>
      </c>
      <c r="H14" s="15">
        <v>1224.3410000000001</v>
      </c>
      <c r="I14" s="3">
        <v>1281.4566666666667</v>
      </c>
      <c r="J14" s="5">
        <v>1280.0202499999996</v>
      </c>
      <c r="K14" s="11">
        <v>3.3439999999998236</v>
      </c>
      <c r="L14" s="37">
        <v>2.738745467842937E-3</v>
      </c>
      <c r="M14" s="11">
        <v>88.670000000000073</v>
      </c>
      <c r="N14" s="37">
        <v>7.8077189608610306E-2</v>
      </c>
      <c r="O14" s="11">
        <v>-57.115666666666584</v>
      </c>
      <c r="P14" s="37">
        <v>-4.4570891979700121E-2</v>
      </c>
      <c r="Q14" s="11">
        <v>1311.6860000000001</v>
      </c>
    </row>
    <row r="15" spans="2:18" x14ac:dyDescent="0.25">
      <c r="B15" s="2" t="s">
        <v>26</v>
      </c>
      <c r="C15" s="34" t="str">
        <f>B15&amp;": "&amp;TEXT(H15,"$#,##0")</f>
        <v>Performing Advances: $0</v>
      </c>
      <c r="D15" s="35">
        <f t="shared" si="1"/>
        <v>10</v>
      </c>
      <c r="E15" s="55">
        <f t="shared" si="0"/>
        <v>0</v>
      </c>
      <c r="F15" s="3">
        <v>0</v>
      </c>
      <c r="G15" s="3">
        <v>0</v>
      </c>
      <c r="H15" s="15">
        <v>0</v>
      </c>
      <c r="I15" s="3">
        <v>0</v>
      </c>
      <c r="J15" s="5">
        <v>0</v>
      </c>
      <c r="K15" s="11">
        <v>0</v>
      </c>
      <c r="L15" s="37">
        <v>0</v>
      </c>
      <c r="M15" s="11">
        <v>0</v>
      </c>
      <c r="N15" s="37">
        <v>0</v>
      </c>
      <c r="O15" s="11">
        <v>0</v>
      </c>
      <c r="P15" s="37">
        <v>0</v>
      </c>
      <c r="Q15" s="11">
        <v>0</v>
      </c>
    </row>
    <row r="16" spans="2:18" x14ac:dyDescent="0.25">
      <c r="B16" s="2" t="s">
        <v>27</v>
      </c>
      <c r="C16" s="34" t="str">
        <f>B16&amp;": "&amp;TEXT(H16,"$#,##0")</f>
        <v>Classified Advances: $353</v>
      </c>
      <c r="D16" s="35">
        <f t="shared" si="1"/>
        <v>9.5</v>
      </c>
      <c r="E16" s="55">
        <f t="shared" si="0"/>
        <v>0.25994895075354174</v>
      </c>
      <c r="F16" s="3">
        <v>361.96300000000002</v>
      </c>
      <c r="G16" s="3">
        <v>365.63200000000001</v>
      </c>
      <c r="H16" s="15">
        <v>352.93899999999996</v>
      </c>
      <c r="I16" s="3">
        <v>280.12166666666661</v>
      </c>
      <c r="J16" s="5">
        <v>260.89774999999997</v>
      </c>
      <c r="K16" s="11">
        <v>-9.0240000000000578</v>
      </c>
      <c r="L16" s="37">
        <v>-2.4930724963601412E-2</v>
      </c>
      <c r="M16" s="11">
        <v>-12.69300000000004</v>
      </c>
      <c r="N16" s="37">
        <v>-3.4715232802380647E-2</v>
      </c>
      <c r="O16" s="11">
        <v>72.817333333333352</v>
      </c>
      <c r="P16" s="37">
        <v>0.25994895075354174</v>
      </c>
      <c r="Q16" s="11">
        <v>239.20099999999999</v>
      </c>
    </row>
    <row r="17" spans="2:17" x14ac:dyDescent="0.25">
      <c r="B17" s="2" t="s">
        <v>28</v>
      </c>
      <c r="C17" s="34" t="str">
        <f>B17&amp;": "&amp;TEXT(H17,"$#,##0")</f>
        <v>Non Fund Base Advances: $338</v>
      </c>
      <c r="D17" s="35">
        <f t="shared" si="1"/>
        <v>9</v>
      </c>
      <c r="E17" s="55">
        <f t="shared" si="0"/>
        <v>-0.9278143031902214</v>
      </c>
      <c r="F17" s="3">
        <v>4252.1737499999999</v>
      </c>
      <c r="G17" s="3">
        <v>389.19399999999996</v>
      </c>
      <c r="H17" s="15">
        <v>337.64073760999997</v>
      </c>
      <c r="I17" s="3">
        <v>4677.3911249999992</v>
      </c>
      <c r="J17" s="5">
        <v>4730.5432968750001</v>
      </c>
      <c r="K17" s="11">
        <v>-3914.5330123899998</v>
      </c>
      <c r="L17" s="37">
        <v>-0.92059573350924329</v>
      </c>
      <c r="M17" s="11">
        <v>-51.553262389999986</v>
      </c>
      <c r="N17" s="37">
        <v>-0.13246160626833917</v>
      </c>
      <c r="O17" s="11">
        <v>-4339.7503873899996</v>
      </c>
      <c r="P17" s="37">
        <v>-0.9278143031902214</v>
      </c>
      <c r="Q17" s="11">
        <v>4889.9998125000002</v>
      </c>
    </row>
    <row r="18" spans="2:17" x14ac:dyDescent="0.25">
      <c r="B18" s="2" t="s">
        <v>29</v>
      </c>
      <c r="C18" s="34" t="str">
        <f>B18&amp;": "&amp;TEXT(H18,"$#,##0")</f>
        <v>Non Fund Base Income: $76</v>
      </c>
      <c r="D18" s="35">
        <f t="shared" si="1"/>
        <v>8.5</v>
      </c>
      <c r="E18" s="55">
        <f t="shared" si="0"/>
        <v>-0.14626236785673993</v>
      </c>
      <c r="F18" s="3">
        <v>103.71600000000001</v>
      </c>
      <c r="G18" s="3">
        <v>68.13300000000001</v>
      </c>
      <c r="H18" s="15">
        <v>75.643999999999991</v>
      </c>
      <c r="I18" s="3">
        <v>88.603333333333339</v>
      </c>
      <c r="J18" s="5">
        <v>99.678750000000008</v>
      </c>
      <c r="K18" s="11">
        <v>-28.072000000000017</v>
      </c>
      <c r="L18" s="37">
        <v>-0.27066219291141208</v>
      </c>
      <c r="M18" s="11">
        <v>7.5109999999999815</v>
      </c>
      <c r="N18" s="37">
        <v>0.11024026536333319</v>
      </c>
      <c r="O18" s="11">
        <v>-12.959333333333348</v>
      </c>
      <c r="P18" s="37">
        <v>-0.14626236785673993</v>
      </c>
      <c r="Q18" s="11">
        <v>132.90499999999997</v>
      </c>
    </row>
    <row r="19" spans="2:17" x14ac:dyDescent="0.25">
      <c r="B19" s="2" t="s">
        <v>30</v>
      </c>
      <c r="C19" s="34" t="str">
        <f>B19&amp;": "&amp;TEXT(H19,"$#,##0")</f>
        <v>Home Remittance: $33</v>
      </c>
      <c r="D19" s="35">
        <f t="shared" si="1"/>
        <v>8</v>
      </c>
      <c r="E19" s="55">
        <f t="shared" si="0"/>
        <v>0.80346644823161806</v>
      </c>
      <c r="F19" s="3">
        <v>25.082000000000001</v>
      </c>
      <c r="G19" s="3">
        <v>6.8319999999999999</v>
      </c>
      <c r="H19" s="15">
        <v>33.171999999999997</v>
      </c>
      <c r="I19" s="3">
        <v>18.393466666666669</v>
      </c>
      <c r="J19" s="5">
        <v>20.69265</v>
      </c>
      <c r="K19" s="11">
        <v>8.0899999999999963</v>
      </c>
      <c r="L19" s="37">
        <v>0.32254206203652008</v>
      </c>
      <c r="M19" s="11">
        <v>26.339999999999996</v>
      </c>
      <c r="N19" s="37">
        <v>3.8553864168618257</v>
      </c>
      <c r="O19" s="11">
        <v>14.778533333333328</v>
      </c>
      <c r="P19" s="37">
        <v>0.80346644823161806</v>
      </c>
      <c r="Q19" s="11">
        <v>27.590200000000003</v>
      </c>
    </row>
    <row r="20" spans="2:17" x14ac:dyDescent="0.25">
      <c r="B20" s="2" t="s">
        <v>31</v>
      </c>
      <c r="C20" s="34" t="str">
        <f>B20&amp;": "&amp;TEXT(H20,"$#,##0")</f>
        <v>Cost of Fund: $0</v>
      </c>
      <c r="D20" s="35">
        <f t="shared" si="1"/>
        <v>7.5</v>
      </c>
      <c r="E20" s="55">
        <f t="shared" si="0"/>
        <v>-0.1777657724119564</v>
      </c>
      <c r="F20" s="3">
        <v>0.46765950483202856</v>
      </c>
      <c r="G20" s="3">
        <v>0.45019240133302296</v>
      </c>
      <c r="H20" s="15">
        <v>0.30679659430275508</v>
      </c>
      <c r="I20" s="3">
        <v>0.37312554501983897</v>
      </c>
      <c r="J20" s="5">
        <v>0.37277152167500527</v>
      </c>
      <c r="K20" s="11">
        <v>-0.16086291052927348</v>
      </c>
      <c r="L20" s="37">
        <v>-0.34397442769189807</v>
      </c>
      <c r="M20" s="11">
        <v>-0.14339580703026789</v>
      </c>
      <c r="N20" s="37">
        <v>-0.31852116252000667</v>
      </c>
      <c r="O20" s="11">
        <v>-6.632895071708389E-2</v>
      </c>
      <c r="P20" s="37">
        <v>-0.1777657724119564</v>
      </c>
      <c r="Q20" s="11">
        <v>0.36997216594049387</v>
      </c>
    </row>
    <row r="21" spans="2:17" x14ac:dyDescent="0.25">
      <c r="B21" s="2" t="s">
        <v>32</v>
      </c>
      <c r="C21" s="34" t="str">
        <f>B21&amp;": "&amp;TEXT(H21,"$#,##0")</f>
        <v>Intermediation Cost: $0</v>
      </c>
      <c r="D21" s="35">
        <f t="shared" si="1"/>
        <v>7</v>
      </c>
      <c r="E21" s="55">
        <f t="shared" si="0"/>
        <v>-0.11668195744839389</v>
      </c>
      <c r="F21" s="3">
        <v>0.36029260368930105</v>
      </c>
      <c r="G21" s="3">
        <v>0.3032710583161099</v>
      </c>
      <c r="H21" s="15">
        <v>0.26046597949500777</v>
      </c>
      <c r="I21" s="3">
        <v>0.29487225093083114</v>
      </c>
      <c r="J21" s="5">
        <v>0.29182775642501518</v>
      </c>
      <c r="K21" s="11">
        <v>-9.9826624194293279E-2</v>
      </c>
      <c r="L21" s="37">
        <v>-0.27707097834397659</v>
      </c>
      <c r="M21" s="11">
        <v>-4.2805078821102127E-2</v>
      </c>
      <c r="N21" s="37">
        <v>-0.14114462177424433</v>
      </c>
      <c r="O21" s="11">
        <v>-3.4406271435823366E-2</v>
      </c>
      <c r="P21" s="37">
        <v>-0.11668195744839389</v>
      </c>
      <c r="Q21" s="11">
        <v>0.28158883475773244</v>
      </c>
    </row>
    <row r="22" spans="2:17" x14ac:dyDescent="0.25">
      <c r="B22" s="2" t="s">
        <v>33</v>
      </c>
      <c r="C22" s="34" t="str">
        <f>B22&amp;": "&amp;TEXT(H22,"$#,##0")</f>
        <v>Imports: $0</v>
      </c>
      <c r="D22" s="35">
        <f t="shared" si="1"/>
        <v>6.5</v>
      </c>
      <c r="E22" s="55">
        <f t="shared" si="0"/>
        <v>-1</v>
      </c>
      <c r="F22" s="3">
        <v>1473.2370000000001</v>
      </c>
      <c r="G22" s="3">
        <v>1473.2370000000001</v>
      </c>
      <c r="H22" s="15">
        <v>0</v>
      </c>
      <c r="I22" s="3">
        <v>1080.3738000000001</v>
      </c>
      <c r="J22" s="5">
        <v>1215.4205250000002</v>
      </c>
      <c r="K22" s="11">
        <v>-1473.2370000000001</v>
      </c>
      <c r="L22" s="37">
        <v>-1</v>
      </c>
      <c r="M22" s="11">
        <v>-1473.2370000000001</v>
      </c>
      <c r="N22" s="37">
        <v>-1</v>
      </c>
      <c r="O22" s="11">
        <v>-1080.3738000000001</v>
      </c>
      <c r="P22" s="37">
        <v>-1</v>
      </c>
      <c r="Q22" s="11">
        <v>1620.5607000000002</v>
      </c>
    </row>
    <row r="23" spans="2:17" x14ac:dyDescent="0.25">
      <c r="B23" s="2" t="s">
        <v>34</v>
      </c>
      <c r="C23" s="34" t="str">
        <f>B23&amp;": "&amp;TEXT(H23,"$#,##0")</f>
        <v>Exports: $2</v>
      </c>
      <c r="D23" s="35">
        <f t="shared" si="1"/>
        <v>6</v>
      </c>
      <c r="E23" s="55">
        <f t="shared" si="0"/>
        <v>-0.96427302264189252</v>
      </c>
      <c r="F23" s="3">
        <v>78.792000000000002</v>
      </c>
      <c r="G23" s="3">
        <v>76.043999999999997</v>
      </c>
      <c r="H23" s="15">
        <v>2.2519999999999998</v>
      </c>
      <c r="I23" s="3">
        <v>63.0336</v>
      </c>
      <c r="J23" s="5">
        <v>70.912800000000004</v>
      </c>
      <c r="K23" s="11">
        <v>-76.540000000000006</v>
      </c>
      <c r="L23" s="37">
        <v>-0.97141841811351415</v>
      </c>
      <c r="M23" s="11">
        <v>-73.792000000000002</v>
      </c>
      <c r="N23" s="37">
        <v>-0.97038556625111783</v>
      </c>
      <c r="O23" s="11">
        <v>-60.781599999999997</v>
      </c>
      <c r="P23" s="37">
        <v>-0.96427302264189252</v>
      </c>
      <c r="Q23" s="11">
        <v>94.550399999999996</v>
      </c>
    </row>
    <row r="24" spans="2:17" x14ac:dyDescent="0.25">
      <c r="B24" s="2" t="s">
        <v>35</v>
      </c>
      <c r="C24" s="34" t="str">
        <f>B24&amp;": "&amp;TEXT(H24,"$#,##0")</f>
        <v>NBP Adv: Sal: O/S: $137</v>
      </c>
      <c r="D24" s="35">
        <f t="shared" si="1"/>
        <v>5.5</v>
      </c>
      <c r="E24" s="55">
        <f t="shared" si="0"/>
        <v>-4.0633201105677946E-2</v>
      </c>
      <c r="F24" s="3">
        <v>128.208</v>
      </c>
      <c r="G24" s="3">
        <v>116.77300000000001</v>
      </c>
      <c r="H24" s="15">
        <v>137.208</v>
      </c>
      <c r="I24" s="3">
        <v>143.01933333333332</v>
      </c>
      <c r="J24" s="5">
        <v>146.40150000000003</v>
      </c>
      <c r="K24" s="11">
        <v>9</v>
      </c>
      <c r="L24" s="37">
        <v>7.0198427555222764E-2</v>
      </c>
      <c r="M24" s="11">
        <v>20.434999999999988</v>
      </c>
      <c r="N24" s="37">
        <v>0.1749976450035538</v>
      </c>
      <c r="O24" s="11">
        <v>-5.811333333333323</v>
      </c>
      <c r="P24" s="37">
        <v>-4.0633201105677946E-2</v>
      </c>
      <c r="Q24" s="11">
        <v>156.54799999999997</v>
      </c>
    </row>
    <row r="25" spans="2:17" x14ac:dyDescent="0.25">
      <c r="B25" s="2" t="s">
        <v>36</v>
      </c>
      <c r="C25" s="34" t="str">
        <f>B25&amp;": "&amp;TEXT(H25,"$#,##0")</f>
        <v>Overdue Adv: Sal: over 90 Days: $12</v>
      </c>
      <c r="D25" s="35">
        <f t="shared" si="1"/>
        <v>5</v>
      </c>
      <c r="E25" s="55">
        <f t="shared" si="0"/>
        <v>0.16483447452729433</v>
      </c>
      <c r="F25" s="3">
        <v>12.245999999999999</v>
      </c>
      <c r="G25" s="3">
        <v>11.138000000000002</v>
      </c>
      <c r="H25" s="15">
        <v>12.362</v>
      </c>
      <c r="I25" s="3">
        <v>10.612666666666668</v>
      </c>
      <c r="J25" s="5">
        <v>10.4085</v>
      </c>
      <c r="K25" s="11">
        <v>0.11600000000000144</v>
      </c>
      <c r="L25" s="37">
        <v>9.4724808100605466E-3</v>
      </c>
      <c r="M25" s="11">
        <v>1.2239999999999984</v>
      </c>
      <c r="N25" s="37">
        <v>0.10989405638355165</v>
      </c>
      <c r="O25" s="11">
        <v>1.7493333333333325</v>
      </c>
      <c r="P25" s="37">
        <v>0.16483447452729433</v>
      </c>
      <c r="Q25" s="11">
        <v>9.7959999999999994</v>
      </c>
    </row>
    <row r="26" spans="2:17" x14ac:dyDescent="0.25">
      <c r="B26" s="2" t="s">
        <v>37</v>
      </c>
      <c r="C26" s="34" t="str">
        <f>B26&amp;": "&amp;TEXT(H26,"$#,##0")</f>
        <v>Agr: Finance O/S: $5</v>
      </c>
      <c r="D26" s="35">
        <f t="shared" si="1"/>
        <v>4.5</v>
      </c>
      <c r="E26" s="55">
        <f t="shared" si="0"/>
        <v>-0.59155010318734247</v>
      </c>
      <c r="F26" s="3">
        <v>5.0599999999999996</v>
      </c>
      <c r="G26" s="3">
        <v>5.1379999999999999</v>
      </c>
      <c r="H26" s="15">
        <v>4.75</v>
      </c>
      <c r="I26" s="3">
        <v>11.629333333333335</v>
      </c>
      <c r="J26" s="5">
        <v>12.450500000000002</v>
      </c>
      <c r="K26" s="11">
        <v>-0.30999999999999961</v>
      </c>
      <c r="L26" s="37">
        <v>-6.1264822134387283E-2</v>
      </c>
      <c r="M26" s="11">
        <v>-0.3879999999999999</v>
      </c>
      <c r="N26" s="37">
        <v>-7.5515764889061879E-2</v>
      </c>
      <c r="O26" s="11">
        <v>-6.8793333333333351</v>
      </c>
      <c r="P26" s="37">
        <v>-0.59155010318734247</v>
      </c>
      <c r="Q26" s="11">
        <v>14.914000000000001</v>
      </c>
    </row>
    <row r="27" spans="2:17" x14ac:dyDescent="0.25">
      <c r="B27" s="2" t="s">
        <v>38</v>
      </c>
      <c r="C27" s="34" t="str">
        <f>B27&amp;": "&amp;TEXT(H27,"$#,##0")</f>
        <v>NBP Karobar O/S: $0</v>
      </c>
      <c r="D27" s="35">
        <f t="shared" si="1"/>
        <v>4</v>
      </c>
      <c r="E27" s="55">
        <f t="shared" si="0"/>
        <v>0</v>
      </c>
      <c r="F27" s="3">
        <v>0</v>
      </c>
      <c r="G27" s="3">
        <v>0</v>
      </c>
      <c r="H27" s="15">
        <v>0</v>
      </c>
      <c r="I27" s="3">
        <v>0</v>
      </c>
      <c r="J27" s="5">
        <v>0</v>
      </c>
      <c r="K27" s="11">
        <v>0</v>
      </c>
      <c r="L27" s="37">
        <v>0</v>
      </c>
      <c r="M27" s="11">
        <v>0</v>
      </c>
      <c r="N27" s="37">
        <v>0</v>
      </c>
      <c r="O27" s="11">
        <v>0</v>
      </c>
      <c r="P27" s="37">
        <v>0</v>
      </c>
      <c r="Q27" s="11">
        <v>0</v>
      </c>
    </row>
    <row r="28" spans="2:17" x14ac:dyDescent="0.25">
      <c r="B28" s="2" t="s">
        <v>39</v>
      </c>
      <c r="C28" s="34" t="str">
        <f>B28&amp;": "&amp;TEXT(H28,"$#,##0")</f>
        <v>Recovery of Stuck-up: $0</v>
      </c>
      <c r="D28" s="35">
        <f t="shared" si="1"/>
        <v>3.5</v>
      </c>
      <c r="E28" s="55">
        <f t="shared" si="0"/>
        <v>0</v>
      </c>
      <c r="F28" s="3">
        <v>0</v>
      </c>
      <c r="G28" s="3">
        <v>0</v>
      </c>
      <c r="H28" s="15">
        <v>0</v>
      </c>
      <c r="I28" s="3">
        <v>0</v>
      </c>
      <c r="J28" s="5">
        <v>0</v>
      </c>
      <c r="K28" s="11">
        <v>0</v>
      </c>
      <c r="L28" s="37">
        <v>0</v>
      </c>
      <c r="M28" s="11">
        <v>0</v>
      </c>
      <c r="N28" s="37">
        <v>0</v>
      </c>
      <c r="O28" s="11">
        <v>0</v>
      </c>
      <c r="P28" s="37">
        <v>0</v>
      </c>
      <c r="Q28" s="11">
        <v>0</v>
      </c>
    </row>
    <row r="29" spans="2:17" x14ac:dyDescent="0.25">
      <c r="B29" s="2" t="s">
        <v>40</v>
      </c>
      <c r="C29" s="34" t="str">
        <f>B29&amp;": "&amp;TEXT(H29,"$#,##0")</f>
        <v>Recovery in Charge Off A/Cs: $0</v>
      </c>
      <c r="D29" s="35">
        <f t="shared" si="1"/>
        <v>3</v>
      </c>
      <c r="E29" s="55">
        <f t="shared" si="0"/>
        <v>0</v>
      </c>
      <c r="F29" s="3">
        <v>0</v>
      </c>
      <c r="G29" s="3">
        <v>0</v>
      </c>
      <c r="H29" s="15">
        <v>0</v>
      </c>
      <c r="I29" s="3">
        <v>0</v>
      </c>
      <c r="J29" s="5">
        <v>0</v>
      </c>
      <c r="K29" s="11">
        <v>0</v>
      </c>
      <c r="L29" s="37">
        <v>0</v>
      </c>
      <c r="M29" s="11">
        <v>0</v>
      </c>
      <c r="N29" s="37">
        <v>0</v>
      </c>
      <c r="O29" s="11">
        <v>0</v>
      </c>
      <c r="P29" s="37">
        <v>0</v>
      </c>
      <c r="Q29" s="11">
        <v>0</v>
      </c>
    </row>
    <row r="30" spans="2:17" x14ac:dyDescent="0.25">
      <c r="B30" s="2" t="s">
        <v>41</v>
      </c>
      <c r="C30" s="34" t="str">
        <f>B30&amp;": "&amp;TEXT(H30,"$#,##0")</f>
        <v>Write Off: $0</v>
      </c>
      <c r="D30" s="35">
        <f t="shared" si="1"/>
        <v>2.5</v>
      </c>
      <c r="E30" s="55">
        <f t="shared" si="0"/>
        <v>0</v>
      </c>
      <c r="F30" s="3">
        <v>0</v>
      </c>
      <c r="G30" s="3">
        <v>0</v>
      </c>
      <c r="H30" s="15">
        <v>0</v>
      </c>
      <c r="I30" s="3">
        <v>0</v>
      </c>
      <c r="J30" s="5">
        <v>0</v>
      </c>
      <c r="K30" s="11">
        <v>0</v>
      </c>
      <c r="L30" s="37">
        <v>0</v>
      </c>
      <c r="M30" s="11">
        <v>0</v>
      </c>
      <c r="N30" s="37">
        <v>0</v>
      </c>
      <c r="O30" s="11">
        <v>0</v>
      </c>
      <c r="P30" s="37">
        <v>0</v>
      </c>
      <c r="Q30" s="11">
        <v>0</v>
      </c>
    </row>
    <row r="31" spans="2:17" x14ac:dyDescent="0.25">
      <c r="B31" s="2" t="s">
        <v>42</v>
      </c>
      <c r="C31" s="34" t="str">
        <f>B31&amp;": "&amp;TEXT(H31,"$#,##0")</f>
        <v>Income: $346</v>
      </c>
      <c r="D31" s="35">
        <f t="shared" si="1"/>
        <v>2</v>
      </c>
      <c r="E31" s="55">
        <f t="shared" si="0"/>
        <v>-0.16763510639487925</v>
      </c>
      <c r="F31" s="3">
        <v>560.92399999999998</v>
      </c>
      <c r="G31" s="3">
        <v>409.78899999999999</v>
      </c>
      <c r="H31" s="15">
        <v>345.67500000000001</v>
      </c>
      <c r="I31" s="3">
        <v>415.29262304999429</v>
      </c>
      <c r="J31" s="5">
        <v>469.80591138754562</v>
      </c>
      <c r="K31" s="11">
        <v>-215.24899999999997</v>
      </c>
      <c r="L31" s="37">
        <v>-0.38374004321441046</v>
      </c>
      <c r="M31" s="11">
        <v>-64.113999999999976</v>
      </c>
      <c r="N31" s="37">
        <v>-0.15645612742167306</v>
      </c>
      <c r="O31" s="11">
        <v>-69.617623049994279</v>
      </c>
      <c r="P31" s="37">
        <v>-0.16763510639487925</v>
      </c>
      <c r="Q31" s="11">
        <v>636.32481825229695</v>
      </c>
    </row>
    <row r="32" spans="2:17" x14ac:dyDescent="0.25">
      <c r="B32" s="2" t="s">
        <v>43</v>
      </c>
      <c r="C32" s="34" t="str">
        <f>B32&amp;": "&amp;TEXT(H32,"$#,##0")</f>
        <v>Expenditure Excluding Administrative Exp.: $177</v>
      </c>
      <c r="D32" s="35">
        <f t="shared" si="1"/>
        <v>1.5</v>
      </c>
      <c r="E32" s="55">
        <f t="shared" si="0"/>
        <v>-0.20283785654143885</v>
      </c>
      <c r="F32" s="3">
        <v>346.73</v>
      </c>
      <c r="G32" s="3">
        <v>271.05599999999998</v>
      </c>
      <c r="H32" s="15">
        <v>177.08499999999998</v>
      </c>
      <c r="I32" s="3">
        <v>222.14426695138889</v>
      </c>
      <c r="J32" s="5">
        <v>252.16047405374999</v>
      </c>
      <c r="K32" s="11">
        <v>-169.64500000000004</v>
      </c>
      <c r="L32" s="37">
        <v>-0.48927119084013504</v>
      </c>
      <c r="M32" s="11">
        <v>-93.971000000000004</v>
      </c>
      <c r="N32" s="37">
        <v>-0.34668481789740868</v>
      </c>
      <c r="O32" s="11">
        <v>-45.059266951388906</v>
      </c>
      <c r="P32" s="37">
        <v>-0.20283785654143885</v>
      </c>
      <c r="Q32" s="11">
        <v>345.20666033874994</v>
      </c>
    </row>
    <row r="33" spans="2:17" x14ac:dyDescent="0.25">
      <c r="B33" s="2" t="s">
        <v>44</v>
      </c>
      <c r="C33" s="34" t="str">
        <f>B33&amp;": "&amp;TEXT(H33,"$#,##0")</f>
        <v>Personal Expenses: $96</v>
      </c>
      <c r="D33" s="35">
        <f t="shared" si="1"/>
        <v>1</v>
      </c>
      <c r="E33" s="55">
        <f t="shared" si="0"/>
        <v>-0.17082706766917308</v>
      </c>
      <c r="F33" s="3">
        <v>158.91</v>
      </c>
      <c r="G33" s="3">
        <v>107.09499999999998</v>
      </c>
      <c r="H33" s="15">
        <v>95.575999999999993</v>
      </c>
      <c r="I33" s="3">
        <v>115.26666666666668</v>
      </c>
      <c r="J33" s="5">
        <v>129.67500000000004</v>
      </c>
      <c r="K33" s="11">
        <v>-63.334000000000003</v>
      </c>
      <c r="L33" s="37">
        <v>-0.39855263985903977</v>
      </c>
      <c r="M33" s="11">
        <v>-11.518999999999991</v>
      </c>
      <c r="N33" s="37">
        <v>-0.10755870955693536</v>
      </c>
      <c r="O33" s="11">
        <v>-19.690666666666687</v>
      </c>
      <c r="P33" s="37">
        <v>-0.17082706766917308</v>
      </c>
      <c r="Q33" s="11">
        <v>172.9</v>
      </c>
    </row>
    <row r="34" spans="2:17" x14ac:dyDescent="0.25">
      <c r="B34" s="2" t="s">
        <v>45</v>
      </c>
      <c r="C34" s="34" t="str">
        <f>B34&amp;": "&amp;TEXT(H34,"$#,##0")</f>
        <v>Other Expenses: $41</v>
      </c>
      <c r="D34" s="35">
        <f t="shared" si="1"/>
        <v>0.5</v>
      </c>
      <c r="E34" s="55">
        <f t="shared" si="0"/>
        <v>-0.2263574863042643</v>
      </c>
      <c r="F34" s="3">
        <v>81.796000000000006</v>
      </c>
      <c r="G34" s="3">
        <v>44.839999999999996</v>
      </c>
      <c r="H34" s="15">
        <v>40.643000000000001</v>
      </c>
      <c r="I34" s="3">
        <v>52.534600000000005</v>
      </c>
      <c r="J34" s="5">
        <v>59.101424999999999</v>
      </c>
      <c r="K34" s="11">
        <v>-41.153000000000006</v>
      </c>
      <c r="L34" s="37">
        <v>-0.50311751185877063</v>
      </c>
      <c r="M34" s="11">
        <v>-4.1969999999999956</v>
      </c>
      <c r="N34" s="37">
        <v>-9.3599464763603854E-2</v>
      </c>
      <c r="O34" s="11">
        <v>-11.891600000000004</v>
      </c>
      <c r="P34" s="37">
        <v>-0.2263574863042643</v>
      </c>
      <c r="Q34" s="11">
        <v>78.801899999999989</v>
      </c>
    </row>
    <row r="35" spans="2:17" x14ac:dyDescent="0.25">
      <c r="P35" s="40"/>
    </row>
    <row r="36" spans="2:17" x14ac:dyDescent="0.25">
      <c r="B36" s="56" t="s">
        <v>50</v>
      </c>
    </row>
    <row r="37" spans="2:17" x14ac:dyDescent="0.25">
      <c r="B37" s="56" t="s">
        <v>51</v>
      </c>
    </row>
    <row r="38" spans="2:17" x14ac:dyDescent="0.25">
      <c r="B38" s="56" t="s">
        <v>52</v>
      </c>
    </row>
  </sheetData>
  <sortState ref="D7:D34">
    <sortCondition ref="D6"/>
  </sortState>
  <mergeCells count="8">
    <mergeCell ref="D2:D5"/>
    <mergeCell ref="K2:L2"/>
    <mergeCell ref="M2:N2"/>
    <mergeCell ref="O2:P2"/>
    <mergeCell ref="K3:L3"/>
    <mergeCell ref="M3:N3"/>
    <mergeCell ref="O3:P3"/>
    <mergeCell ref="E2:E5"/>
  </mergeCells>
  <hyperlinks>
    <hyperlink ref="B2" r:id="rId1"/>
  </hyperlinks>
  <printOptions horizontalCentered="1"/>
  <pageMargins left="0.45" right="0.45" top="0.5" bottom="0.5" header="0.3" footer="0.3"/>
  <pageSetup scale="5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Data</vt:lpstr>
    </vt:vector>
  </TitlesOfParts>
  <Company>Clearwater Paper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Markel</dc:creator>
  <cp:lastModifiedBy>Chad Markel</cp:lastModifiedBy>
  <cp:lastPrinted>2015-10-30T19:46:34Z</cp:lastPrinted>
  <dcterms:created xsi:type="dcterms:W3CDTF">2015-10-30T14:45:31Z</dcterms:created>
  <dcterms:modified xsi:type="dcterms:W3CDTF">2015-10-30T19:47:18Z</dcterms:modified>
</cp:coreProperties>
</file>