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600" windowHeight="7245"/>
  </bookViews>
  <sheets>
    <sheet name="KPI" sheetId="2" r:id="rId1"/>
    <sheet name="Data" sheetId="1" r:id="rId2"/>
  </sheets>
  <externalReferences>
    <externalReference r:id="rId3"/>
    <externalReference r:id="rId4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HART">CHOOSE(KPI!$N$2,chart1,chart2)</definedName>
    <definedName name="chart1">Data!$AB$8:$AK$21</definedName>
    <definedName name="chart2">Data!$AB$23:$AK$44</definedName>
    <definedName name="CHARTGO">CHOOSE(KPI!$N$2,chart1,chart2)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1">Data!$B$1:$N$26</definedName>
    <definedName name="_xlnm.Print_Area">#REF!</definedName>
    <definedName name="profitloss">[2]profitloss!$A$1:$J$61</definedName>
    <definedName name="PRTCSOLD">[2]prtcsold!#REF!</definedName>
    <definedName name="selchart">CHOOSE(KPI!$N$2,chart1,chart2)</definedName>
    <definedName name="SELECTCHART">CHOOSE(KPI!$N$2,chart1,chart2)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O26"/>
  <c r="P26" s="1"/>
  <c r="Q26" s="1"/>
  <c r="R26" s="1"/>
  <c r="S26" s="1"/>
  <c r="O25"/>
  <c r="P25" s="1"/>
  <c r="Q25" s="1"/>
  <c r="R25" s="1"/>
  <c r="S25" s="1"/>
  <c r="O24"/>
  <c r="P24" s="1"/>
  <c r="Q24" s="1"/>
  <c r="R24" s="1"/>
  <c r="S24" s="1"/>
  <c r="O23"/>
  <c r="P23" s="1"/>
  <c r="Q23" s="1"/>
  <c r="R23" s="1"/>
  <c r="S23" s="1"/>
  <c r="O22"/>
  <c r="P22" s="1"/>
  <c r="Q22" s="1"/>
  <c r="R22" s="1"/>
  <c r="S22" s="1"/>
  <c r="O21"/>
  <c r="P21" s="1"/>
  <c r="Q21" s="1"/>
  <c r="R21" s="1"/>
  <c r="S21" s="1"/>
  <c r="O20"/>
  <c r="P20" s="1"/>
  <c r="Q20" s="1"/>
  <c r="R20" s="1"/>
  <c r="S20" s="1"/>
  <c r="O19"/>
  <c r="P19" s="1"/>
  <c r="Q19" s="1"/>
  <c r="R19" s="1"/>
  <c r="S19" s="1"/>
  <c r="O18"/>
  <c r="P18" s="1"/>
  <c r="Q18" s="1"/>
  <c r="R18" s="1"/>
  <c r="S18" s="1"/>
  <c r="O17"/>
  <c r="P17" s="1"/>
  <c r="Q17" s="1"/>
  <c r="R17" s="1"/>
  <c r="S17" s="1"/>
  <c r="O16"/>
  <c r="P16" s="1"/>
  <c r="Q16" s="1"/>
  <c r="R16" s="1"/>
  <c r="S16" s="1"/>
  <c r="O15"/>
  <c r="P15" s="1"/>
  <c r="Q15" s="1"/>
  <c r="R15" s="1"/>
  <c r="S15" s="1"/>
  <c r="O14"/>
  <c r="P14" s="1"/>
  <c r="Q14" s="1"/>
  <c r="R14" s="1"/>
  <c r="S14" s="1"/>
  <c r="O13"/>
  <c r="P13" s="1"/>
  <c r="Q13" s="1"/>
  <c r="R13" s="1"/>
  <c r="S13" s="1"/>
  <c r="O12"/>
  <c r="P12" s="1"/>
  <c r="Q12" s="1"/>
  <c r="R12" s="1"/>
  <c r="S12" s="1"/>
  <c r="O11"/>
  <c r="P11" s="1"/>
  <c r="Q11" s="1"/>
  <c r="R11" s="1"/>
  <c r="S11" s="1"/>
  <c r="O10"/>
  <c r="P10" s="1"/>
  <c r="Q10" s="1"/>
  <c r="R10" s="1"/>
  <c r="S10" s="1"/>
  <c r="O9"/>
  <c r="P9" s="1"/>
  <c r="Q9" s="1"/>
  <c r="R9" s="1"/>
  <c r="S9" s="1"/>
  <c r="O8"/>
  <c r="P8" s="1"/>
  <c r="Q8" s="1"/>
  <c r="R8" s="1"/>
  <c r="O7"/>
  <c r="P7" s="1"/>
  <c r="Q7" s="1"/>
  <c r="R7" s="1"/>
  <c r="S7" s="1"/>
  <c r="O6"/>
  <c r="P6" s="1"/>
  <c r="Q6" s="1"/>
  <c r="R6" s="1"/>
  <c r="S6" s="1"/>
  <c r="O5"/>
  <c r="P5" s="1"/>
  <c r="Q5" s="1"/>
  <c r="R5" s="1"/>
  <c r="S5" s="1"/>
  <c r="O4"/>
  <c r="P4" s="1"/>
  <c r="Q4" s="1"/>
  <c r="R4" s="1"/>
  <c r="S4" s="1"/>
  <c r="A5"/>
  <c r="A6" s="1"/>
  <c r="A7" s="1"/>
  <c r="A8" l="1"/>
  <c r="A9" s="1"/>
  <c r="Y4"/>
  <c r="AD4" l="1"/>
  <c r="AY4"/>
  <c r="AE4"/>
  <c r="AT4"/>
  <c r="AB4"/>
  <c r="AK4" s="1"/>
  <c r="AU5" s="1"/>
  <c r="Z4"/>
  <c r="AJ3" s="1"/>
  <c r="AA4"/>
  <c r="AJ4" s="1"/>
  <c r="AR4" s="1"/>
  <c r="AC4"/>
  <c r="AK3"/>
  <c r="AM3" s="1"/>
  <c r="AM4" l="1"/>
  <c r="AK5"/>
  <c r="AK6"/>
  <c r="AL4"/>
  <c r="AN4" s="1"/>
  <c r="AR3"/>
  <c r="AJ5"/>
  <c r="AR5" s="1"/>
  <c r="AU4"/>
  <c r="AJ6"/>
  <c r="AV4"/>
  <c r="AW4" s="1"/>
  <c r="AX4" s="1"/>
  <c r="AL3"/>
  <c r="AM6" l="1"/>
  <c r="AM5"/>
  <c r="AL6"/>
  <c r="AL5"/>
  <c r="AN5" s="1"/>
  <c r="AO4"/>
  <c r="AO3"/>
  <c r="AN3"/>
  <c r="AO5"/>
  <c r="AO6" l="1"/>
  <c r="AN6"/>
</calcChain>
</file>

<file path=xl/sharedStrings.xml><?xml version="1.0" encoding="utf-8"?>
<sst xmlns="http://schemas.openxmlformats.org/spreadsheetml/2006/main" count="85" uniqueCount="61">
  <si>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</si>
  <si>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</si>
  <si>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</si>
  <si>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</si>
  <si>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</si>
  <si>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</si>
  <si>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</si>
  <si>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</si>
  <si>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</si>
  <si>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</si>
  <si>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</si>
  <si>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</si>
  <si>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</si>
  <si>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</si>
  <si>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</si>
  <si>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</si>
  <si>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</si>
  <si>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</si>
  <si>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</si>
  <si>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</si>
  <si>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</si>
  <si>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</si>
  <si>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</si>
  <si>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</si>
  <si>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</si>
  <si>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Profit/Loss</t>
  </si>
  <si>
    <t>Advances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</si>
  <si>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</si>
  <si>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</si>
  <si>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</si>
  <si>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</si>
  <si>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</si>
  <si>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</si>
  <si>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</si>
  <si>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</si>
  <si>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</si>
  <si>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</si>
  <si>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</si>
  <si>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Income</t>
  </si>
  <si>
    <t>Expenditure Excluding Administrative Exp.</t>
  </si>
  <si>
    <t>Personal Expenses</t>
  </si>
  <si>
    <t>Other Expenses</t>
  </si>
  <si>
    <t>KPI</t>
  </si>
  <si>
    <t>As on 31.12.2014</t>
  </si>
  <si>
    <t>Corresp: as on 31.08.2014</t>
  </si>
  <si>
    <t>Proportionate as on 31.08.2015</t>
  </si>
  <si>
    <t>Proportionate as on 31.09.2015</t>
  </si>
  <si>
    <t>Proportionate Target  as on 31.08.2015</t>
  </si>
  <si>
    <t>Proportionate Target as on 31.09.2015</t>
  </si>
  <si>
    <t>Base Variance</t>
  </si>
  <si>
    <t>Positive Veriance</t>
  </si>
  <si>
    <t>Negative Veriance</t>
  </si>
  <si>
    <t>Actual of Current Month</t>
  </si>
  <si>
    <t>31.10.15</t>
  </si>
  <si>
    <t>30.11.15</t>
  </si>
  <si>
    <t>31.12.15</t>
  </si>
  <si>
    <t>Increase by</t>
  </si>
  <si>
    <t>approx</t>
  </si>
  <si>
    <t>31.08.15</t>
  </si>
  <si>
    <t>30.09.15</t>
  </si>
  <si>
    <t>Actual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</si>
</sst>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CCEC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164" fontId="15" fillId="0" borderId="0" xfId="4" applyNumberFormat="1" applyFont="1" applyFill="1" applyBorder="1" applyAlignment="1">
      <alignment horizontal="right"/>
    </xf>
    <xf numFmtId="164" fontId="2" fillId="0" borderId="0" xfId="2" applyNumberFormat="1" applyFont="1" applyFill="1"/>
    <xf numFmtId="1" fontId="2" fillId="0" borderId="0" xfId="2" applyNumberFormat="1" applyFont="1" applyFill="1"/>
    <xf numFmtId="0" fontId="3" fillId="2" borderId="0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0" fillId="6" borderId="0" xfId="0" applyFill="1"/>
    <xf numFmtId="0" fontId="2" fillId="6" borderId="0" xfId="2" applyFont="1" applyFill="1"/>
    <xf numFmtId="0" fontId="17" fillId="6" borderId="0" xfId="0" applyFont="1" applyFill="1"/>
  </cellXfs>
  <cellStyles count="68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3"/>
          <c:order val="2"/>
          <c:tx>
            <c:strRef>
              <c:f>Data!$AM$2</c:f>
              <c:strCache>
                <c:ptCount val="1"/>
                <c:pt idx="0">
                  <c:v>Base Variance</c:v>
                </c:pt>
              </c:strCache>
            </c:strRef>
          </c:tx>
          <c:cat>
            <c:strRef>
              <c:f>Data!$AG$3:$AI$6</c:f>
              <c:strCache>
                <c:ptCount val="4"/>
                <c:pt idx="0">
                  <c:v>As on 31.12.2014</c:v>
                </c:pt>
                <c:pt idx="1">
                  <c:v>Corresp: as on 31.08.2014</c:v>
                </c:pt>
                <c:pt idx="2">
                  <c:v>Proportionate Target  as on 31.08.2015</c:v>
                </c:pt>
                <c:pt idx="3">
                  <c:v>Proportionate Target as on 31.09.2015</c:v>
                </c:pt>
              </c:strCache>
            </c:strRef>
          </c:cat>
          <c:val>
            <c:numRef>
              <c:f>Data!$AM$3:$AM$6</c:f>
              <c:numCache>
                <c:formatCode>General</c:formatCode>
                <c:ptCount val="4"/>
                <c:pt idx="0">
                  <c:v>6266.4949999999999</c:v>
                </c:pt>
                <c:pt idx="1">
                  <c:v>0</c:v>
                </c:pt>
                <c:pt idx="2">
                  <c:v>6389.1091277222222</c:v>
                </c:pt>
                <c:pt idx="3">
                  <c:v>6526.8667209444438</c:v>
                </c:pt>
              </c:numCache>
            </c:numRef>
          </c:val>
        </c:ser>
        <c:ser>
          <c:idx val="4"/>
          <c:order val="3"/>
          <c:tx>
            <c:strRef>
              <c:f>Data!$AN$2</c:f>
              <c:strCache>
                <c:ptCount val="1"/>
                <c:pt idx="0">
                  <c:v>Positive Veriance</c:v>
                </c:pt>
              </c:strCache>
            </c:strRef>
          </c:tx>
          <c:dLbls>
            <c:dLbl>
              <c:idx val="0"/>
              <c:layout>
                <c:manualLayout>
                  <c:x val="-1.6744186046511646E-2"/>
                  <c:y val="-8.3397693539378523E-2"/>
                </c:manualLayout>
              </c:layout>
              <c:dLblPos val="inEnd"/>
              <c:showVal val="1"/>
            </c:dLbl>
            <c:dLbl>
              <c:idx val="1"/>
              <c:layout>
                <c:manualLayout>
                  <c:x val="-1.1162790697674401E-2"/>
                  <c:y val="-9.7297309129275034E-2"/>
                </c:manualLayout>
              </c:layout>
              <c:dLblPos val="inEnd"/>
              <c:showVal val="1"/>
            </c:dLbl>
            <c:numFmt formatCode="0;0;;@" sourceLinked="0"/>
            <c:txPr>
              <a:bodyPr rot="0" vert="horz" anchor="b" anchorCtr="1"/>
              <a:lstStyle/>
              <a:p>
                <a:pPr algn="ctr">
                  <a:defRPr lang="en-U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dLblPos val="inEnd"/>
            <c:showVal val="1"/>
          </c:dLbls>
          <c:cat>
            <c:strRef>
              <c:f>Data!$AG$3:$AI$6</c:f>
              <c:strCache>
                <c:ptCount val="4"/>
                <c:pt idx="0">
                  <c:v>As on 31.12.2014</c:v>
                </c:pt>
                <c:pt idx="1">
                  <c:v>Corresp: as on 31.08.2014</c:v>
                </c:pt>
                <c:pt idx="2">
                  <c:v>Proportionate Target  as on 31.08.2015</c:v>
                </c:pt>
                <c:pt idx="3">
                  <c:v>Proportionate Target as on 31.09.2015</c:v>
                </c:pt>
              </c:strCache>
            </c:strRef>
          </c:cat>
          <c:val>
            <c:numRef>
              <c:f>Data!$AN$3:$AN$6</c:f>
              <c:numCache>
                <c:formatCode>General</c:formatCode>
                <c:ptCount val="4"/>
                <c:pt idx="0">
                  <c:v>2093.3789999999999</c:v>
                </c:pt>
                <c:pt idx="1">
                  <c:v>8359.8739999999998</c:v>
                </c:pt>
                <c:pt idx="2">
                  <c:v>1970.7648722777776</c:v>
                </c:pt>
                <c:pt idx="3">
                  <c:v>1833.007279055556</c:v>
                </c:pt>
              </c:numCache>
            </c:numRef>
          </c:val>
        </c:ser>
        <c:ser>
          <c:idx val="5"/>
          <c:order val="4"/>
          <c:tx>
            <c:strRef>
              <c:f>Data!$AO$2</c:f>
              <c:strCache>
                <c:ptCount val="1"/>
                <c:pt idx="0">
                  <c:v>Negative Veriance</c:v>
                </c:pt>
              </c:strCache>
            </c:strRef>
          </c:tx>
          <c:dLbls>
            <c:numFmt formatCode="0;0;;@" sourceLinked="0"/>
            <c:txPr>
              <a:bodyPr rot="0" vert="horz" anchor="t" anchorCtr="1"/>
              <a:lstStyle/>
              <a:p>
                <a:pPr>
                  <a:defRPr sz="8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Data!$AG$3:$AI$6</c:f>
              <c:strCache>
                <c:ptCount val="4"/>
                <c:pt idx="0">
                  <c:v>As on 31.12.2014</c:v>
                </c:pt>
                <c:pt idx="1">
                  <c:v>Corresp: as on 31.08.2014</c:v>
                </c:pt>
                <c:pt idx="2">
                  <c:v>Proportionate Target  as on 31.08.2015</c:v>
                </c:pt>
                <c:pt idx="3">
                  <c:v>Proportionate Target as on 31.09.2015</c:v>
                </c:pt>
              </c:strCache>
            </c:strRef>
          </c:cat>
          <c:val>
            <c:numRef>
              <c:f>Data!$AO$3:$AO$6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113769472"/>
        <c:axId val="113648384"/>
      </c:barChart>
      <c:barChart>
        <c:barDir val="col"/>
        <c:grouping val="clustered"/>
        <c:ser>
          <c:idx val="0"/>
          <c:order val="0"/>
          <c:tx>
            <c:strRef>
              <c:f>Data!$AJ$2</c:f>
              <c:strCache>
                <c:ptCount val="1"/>
                <c:pt idx="0">
                  <c:v>Target</c:v>
                </c:pt>
              </c:strCache>
            </c:strRef>
          </c:tx>
          <c:dLbls>
            <c:numFmt formatCode="0;0;;@" sourceLinked="0"/>
            <c:txPr>
              <a:bodyPr rot="-5400000" vert="horz"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Data!$AG$3:$AI$6</c:f>
              <c:strCache>
                <c:ptCount val="4"/>
                <c:pt idx="0">
                  <c:v>As on 31.12.2014</c:v>
                </c:pt>
                <c:pt idx="1">
                  <c:v>Corresp: as on 31.08.2014</c:v>
                </c:pt>
                <c:pt idx="2">
                  <c:v>Proportionate Target  as on 31.08.2015</c:v>
                </c:pt>
                <c:pt idx="3">
                  <c:v>Proportionate Target as on 31.09.2015</c:v>
                </c:pt>
              </c:strCache>
            </c:strRef>
          </c:cat>
          <c:val>
            <c:numRef>
              <c:f>Data!$AJ$3:$AJ$6</c:f>
              <c:numCache>
                <c:formatCode>General</c:formatCode>
                <c:ptCount val="4"/>
                <c:pt idx="0">
                  <c:v>6266.4949999999999</c:v>
                </c:pt>
                <c:pt idx="1">
                  <c:v>0</c:v>
                </c:pt>
                <c:pt idx="2">
                  <c:v>6389.1091277222222</c:v>
                </c:pt>
                <c:pt idx="3">
                  <c:v>6526.8667209444438</c:v>
                </c:pt>
              </c:numCache>
            </c:numRef>
          </c:val>
        </c:ser>
        <c:ser>
          <c:idx val="1"/>
          <c:order val="1"/>
          <c:tx>
            <c:strRef>
              <c:f>Data!$AK$2</c:f>
              <c:strCache>
                <c:ptCount val="1"/>
                <c:pt idx="0">
                  <c:v>Actual of Current Month</c:v>
                </c:pt>
              </c:strCache>
            </c:strRef>
          </c:tx>
          <c:dLbls>
            <c:numFmt formatCode="#,##0.00" sourceLinked="0"/>
            <c:txPr>
              <a:bodyPr rot="-5400000" vert="horz"/>
              <a:lstStyle/>
              <a:p>
                <a:pPr>
                  <a:defRPr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Data!$AG$3:$AI$6</c:f>
              <c:strCache>
                <c:ptCount val="4"/>
                <c:pt idx="0">
                  <c:v>As on 31.12.2014</c:v>
                </c:pt>
                <c:pt idx="1">
                  <c:v>Corresp: as on 31.08.2014</c:v>
                </c:pt>
                <c:pt idx="2">
                  <c:v>Proportionate Target  as on 31.08.2015</c:v>
                </c:pt>
                <c:pt idx="3">
                  <c:v>Proportionate Target as on 31.09.2015</c:v>
                </c:pt>
              </c:strCache>
            </c:strRef>
          </c:cat>
          <c:val>
            <c:numRef>
              <c:f>Data!$AK$3:$AK$6</c:f>
              <c:numCache>
                <c:formatCode>General</c:formatCode>
                <c:ptCount val="4"/>
                <c:pt idx="0">
                  <c:v>8359.8739999999998</c:v>
                </c:pt>
                <c:pt idx="1">
                  <c:v>8359.8739999999998</c:v>
                </c:pt>
                <c:pt idx="2">
                  <c:v>8359.8739999999998</c:v>
                </c:pt>
                <c:pt idx="3">
                  <c:v>8359.8739999999998</c:v>
                </c:pt>
              </c:numCache>
            </c:numRef>
          </c:val>
        </c:ser>
        <c:axId val="113668096"/>
        <c:axId val="113649920"/>
      </c:barChart>
      <c:catAx>
        <c:axId val="113769472"/>
        <c:scaling>
          <c:orientation val="minMax"/>
        </c:scaling>
        <c:axPos val="b"/>
        <c:tickLblPos val="nextTo"/>
        <c:crossAx val="113648384"/>
        <c:crosses val="autoZero"/>
        <c:auto val="1"/>
        <c:lblAlgn val="ctr"/>
        <c:lblOffset val="100"/>
      </c:catAx>
      <c:valAx>
        <c:axId val="113648384"/>
        <c:scaling>
          <c:orientation val="minMax"/>
        </c:scaling>
        <c:axPos val="l"/>
        <c:numFmt formatCode="General" sourceLinked="1"/>
        <c:tickLblPos val="nextTo"/>
        <c:crossAx val="113769472"/>
        <c:crosses val="autoZero"/>
        <c:crossBetween val="between"/>
      </c:valAx>
      <c:valAx>
        <c:axId val="113649920"/>
        <c:scaling>
          <c:orientation val="minMax"/>
        </c:scaling>
        <c:delete val="1"/>
        <c:axPos val="r"/>
        <c:numFmt formatCode="General" sourceLinked="1"/>
        <c:tickLblPos val="nextTo"/>
        <c:crossAx val="113668096"/>
        <c:crosses val="max"/>
        <c:crossBetween val="between"/>
      </c:valAx>
      <c:catAx>
        <c:axId val="113668096"/>
        <c:scaling>
          <c:orientation val="minMax"/>
        </c:scaling>
        <c:delete val="1"/>
        <c:axPos val="b"/>
        <c:tickLblPos val="nextTo"/>
        <c:crossAx val="113649920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2"/>
  <c:chart>
    <c:plotArea>
      <c:layout/>
      <c:barChart>
        <c:barDir val="col"/>
        <c:grouping val="clustered"/>
        <c:ser>
          <c:idx val="1"/>
          <c:order val="1"/>
          <c:tx>
            <c:strRef>
              <c:f>Data!$AT$5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Lbls>
            <c:numFmt formatCode="#,##0.00" sourceLinked="0"/>
            <c:txPr>
              <a:bodyPr/>
              <a:lstStyle/>
              <a:p>
                <a:pPr>
                  <a:defRPr sz="8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Data!$AU$3</c:f>
              <c:strCache>
                <c:ptCount val="1"/>
                <c:pt idx="0">
                  <c:v>31.08.15</c:v>
                </c:pt>
              </c:strCache>
            </c:strRef>
          </c:cat>
          <c:val>
            <c:numRef>
              <c:f>Data!$AU$5</c:f>
              <c:numCache>
                <c:formatCode>General</c:formatCode>
                <c:ptCount val="1"/>
                <c:pt idx="0">
                  <c:v>8359.8739999999998</c:v>
                </c:pt>
              </c:numCache>
            </c:numRef>
          </c:val>
        </c:ser>
        <c:overlap val="-38"/>
        <c:axId val="131537920"/>
        <c:axId val="131536384"/>
      </c:barChart>
      <c:lineChart>
        <c:grouping val="standard"/>
        <c:ser>
          <c:idx val="0"/>
          <c:order val="0"/>
          <c:tx>
            <c:strRef>
              <c:f>Data!$AT$4</c:f>
              <c:strCache>
                <c:ptCount val="1"/>
                <c:pt idx="0">
                  <c:v>Absolute Deposit</c:v>
                </c:pt>
              </c:strCache>
            </c:strRef>
          </c:tx>
          <c:spPr>
            <a:ln w="25400"/>
          </c:spPr>
          <c:marker>
            <c:symbol val="none"/>
          </c:marker>
          <c:dLbls>
            <c:numFmt formatCode="0;0;;@" sourceLinked="0"/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Val val="1"/>
          </c:dLbls>
          <c:cat>
            <c:strRef>
              <c:f>Data!$AU$3:$AY$3</c:f>
              <c:strCache>
                <c:ptCount val="5"/>
                <c:pt idx="0">
                  <c:v>31.08.15</c:v>
                </c:pt>
                <c:pt idx="1">
                  <c:v>30.09.15</c:v>
                </c:pt>
                <c:pt idx="2">
                  <c:v>31.10.15</c:v>
                </c:pt>
                <c:pt idx="3">
                  <c:v>30.11.15</c:v>
                </c:pt>
                <c:pt idx="4">
                  <c:v>31.12.15</c:v>
                </c:pt>
              </c:strCache>
            </c:strRef>
          </c:cat>
          <c:val>
            <c:numRef>
              <c:f>Data!$AU$4:$AY$4</c:f>
              <c:numCache>
                <c:formatCode>General</c:formatCode>
                <c:ptCount val="5"/>
                <c:pt idx="0" formatCode="0.000">
                  <c:v>6389.1091277222222</c:v>
                </c:pt>
                <c:pt idx="1">
                  <c:v>6526.8667209444438</c:v>
                </c:pt>
                <c:pt idx="2">
                  <c:v>6667.5945490008207</c:v>
                </c:pt>
                <c:pt idx="3">
                  <c:v>6811.3566540596548</c:v>
                </c:pt>
                <c:pt idx="4">
                  <c:v>6966.2267019999999</c:v>
                </c:pt>
              </c:numCache>
            </c:numRef>
          </c:val>
        </c:ser>
        <c:marker val="1"/>
        <c:axId val="113690880"/>
        <c:axId val="131534848"/>
      </c:lineChart>
      <c:catAx>
        <c:axId val="113690880"/>
        <c:scaling>
          <c:orientation val="minMax"/>
        </c:scaling>
        <c:axPos val="b"/>
        <c:tickLblPos val="nextTo"/>
        <c:crossAx val="131534848"/>
        <c:crosses val="autoZero"/>
        <c:auto val="1"/>
        <c:lblAlgn val="ctr"/>
        <c:lblOffset val="100"/>
      </c:catAx>
      <c:valAx>
        <c:axId val="131534848"/>
        <c:scaling>
          <c:orientation val="minMax"/>
        </c:scaling>
        <c:axPos val="l"/>
        <c:numFmt formatCode="0;0;;@" sourceLinked="0"/>
        <c:tickLblPos val="nextTo"/>
        <c:crossAx val="113690880"/>
        <c:crosses val="autoZero"/>
        <c:crossBetween val="between"/>
      </c:valAx>
      <c:valAx>
        <c:axId val="131536384"/>
        <c:scaling>
          <c:orientation val="minMax"/>
        </c:scaling>
        <c:delete val="1"/>
        <c:axPos val="r"/>
        <c:numFmt formatCode="General" sourceLinked="1"/>
        <c:tickLblPos val="nextTo"/>
        <c:crossAx val="131537920"/>
        <c:crosses val="max"/>
        <c:crossBetween val="between"/>
      </c:valAx>
      <c:catAx>
        <c:axId val="131537920"/>
        <c:scaling>
          <c:orientation val="minMax"/>
        </c:scaling>
        <c:delete val="1"/>
        <c:axPos val="b"/>
        <c:tickLblPos val="nextTo"/>
        <c:crossAx val="131536384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0</xdr:row>
      <xdr:rowOff>161925</xdr:rowOff>
    </xdr:from>
    <xdr:to>
      <xdr:col>12</xdr:col>
      <xdr:colOff>19049</xdr:colOff>
      <xdr:row>3</xdr:row>
      <xdr:rowOff>19050</xdr:rowOff>
    </xdr:to>
    <xdr:sp macro="" textlink="">
      <xdr:nvSpPr>
        <xdr:cNvPr id="11" name="Rounded Rectangle 10"/>
        <xdr:cNvSpPr/>
      </xdr:nvSpPr>
      <xdr:spPr>
        <a:xfrm>
          <a:off x="628649" y="161925"/>
          <a:ext cx="6524625" cy="428625"/>
        </a:xfrm>
        <a:prstGeom prst="round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2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haroni" pitchFamily="2" charset="-79"/>
              <a:cs typeface="Aharoni" pitchFamily="2" charset="-79"/>
            </a:rPr>
            <a:t>KPI Dashboard</a:t>
          </a:r>
        </a:p>
      </xdr:txBody>
    </xdr:sp>
    <xdr:clientData/>
  </xdr:twoCellAnchor>
  <xdr:twoCellAnchor>
    <xdr:from>
      <xdr:col>2</xdr:col>
      <xdr:colOff>66674</xdr:colOff>
      <xdr:row>4</xdr:row>
      <xdr:rowOff>66675</xdr:rowOff>
    </xdr:from>
    <xdr:to>
      <xdr:col>4</xdr:col>
      <xdr:colOff>581025</xdr:colOff>
      <xdr:row>6</xdr:row>
      <xdr:rowOff>38100</xdr:rowOff>
    </xdr:to>
    <xdr:sp macro="" textlink="">
      <xdr:nvSpPr>
        <xdr:cNvPr id="5" name="Rounded Rectangle 4"/>
        <xdr:cNvSpPr/>
      </xdr:nvSpPr>
      <xdr:spPr>
        <a:xfrm>
          <a:off x="1104899" y="828675"/>
          <a:ext cx="1733551" cy="35242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>
              <a:solidFill>
                <a:sysClr val="windowText" lastClr="000000"/>
              </a:solidFill>
              <a:latin typeface="Aharoni" pitchFamily="2" charset="-79"/>
              <a:cs typeface="Aharoni" pitchFamily="2" charset="-79"/>
            </a:rPr>
            <a:t>Actual</a:t>
          </a:r>
          <a:r>
            <a:rPr lang="en-US" sz="1200" baseline="0">
              <a:solidFill>
                <a:sysClr val="windowText" lastClr="000000"/>
              </a:solidFill>
              <a:latin typeface="Aharoni" pitchFamily="2" charset="-79"/>
              <a:cs typeface="Aharoni" pitchFamily="2" charset="-79"/>
            </a:rPr>
            <a:t>  Vs Variance</a:t>
          </a:r>
          <a:endParaRPr lang="en-US" sz="1200">
            <a:solidFill>
              <a:sysClr val="windowText" lastClr="000000"/>
            </a:solidFill>
            <a:latin typeface="Aharoni" pitchFamily="2" charset="-79"/>
            <a:cs typeface="Aharoni" pitchFamily="2" charset="-79"/>
          </a:endParaRPr>
        </a:p>
      </xdr:txBody>
    </xdr:sp>
    <xdr:clientData/>
  </xdr:twoCellAnchor>
  <xdr:twoCellAnchor>
    <xdr:from>
      <xdr:col>5</xdr:col>
      <xdr:colOff>523875</xdr:colOff>
      <xdr:row>4</xdr:row>
      <xdr:rowOff>38100</xdr:rowOff>
    </xdr:from>
    <xdr:to>
      <xdr:col>8</xdr:col>
      <xdr:colOff>469011</xdr:colOff>
      <xdr:row>6</xdr:row>
      <xdr:rowOff>13716</xdr:rowOff>
    </xdr:to>
    <xdr:sp macro="" textlink="">
      <xdr:nvSpPr>
        <xdr:cNvPr id="7" name="Rounded Rectangle 6"/>
        <xdr:cNvSpPr/>
      </xdr:nvSpPr>
      <xdr:spPr>
        <a:xfrm>
          <a:off x="3390900" y="800100"/>
          <a:ext cx="1773936" cy="356616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US" sz="1200">
              <a:solidFill>
                <a:sysClr val="windowText" lastClr="000000"/>
              </a:solidFill>
              <a:latin typeface="Aharoni" pitchFamily="2" charset="-79"/>
              <a:cs typeface="Aharoni" pitchFamily="2" charset="-79"/>
            </a:rPr>
            <a:t>Trend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95252</xdr:colOff>
      <xdr:row>7</xdr:row>
      <xdr:rowOff>21167</xdr:rowOff>
    </xdr:from>
    <xdr:to>
      <xdr:col>36</xdr:col>
      <xdr:colOff>529168</xdr:colOff>
      <xdr:row>20</xdr:row>
      <xdr:rowOff>169334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84666</xdr:colOff>
      <xdr:row>22</xdr:row>
      <xdr:rowOff>84666</xdr:rowOff>
    </xdr:from>
    <xdr:to>
      <xdr:col>36</xdr:col>
      <xdr:colOff>522054</xdr:colOff>
      <xdr:row>42</xdr:row>
      <xdr:rowOff>125814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showGridLines="0" tabSelected="1" workbookViewId="0">
      <selection activeCell="K8" sqref="K8"/>
    </sheetView>
  </sheetViews>
  <sheetFormatPr defaultColWidth="0" defaultRowHeight="15" zeroHeight="1"/>
  <cols>
    <col min="1" max="1" width="6.42578125" customWidth="1"/>
    <col min="2" max="14" width="9.140625" customWidth="1"/>
    <col min="15" max="15" width="0" hidden="1" customWidth="1"/>
    <col min="16" max="16384" width="9.140625" hidden="1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7">
        <v>1</v>
      </c>
    </row>
    <row r="3" spans="1:14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>
      <c r="A11" s="25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5"/>
      <c r="N11" s="25"/>
    </row>
    <row r="12" spans="1:14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5"/>
    </row>
    <row r="13" spans="1:14">
      <c r="A13" s="25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5"/>
    </row>
    <row r="14" spans="1:14">
      <c r="A14" s="25"/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5"/>
    </row>
    <row r="15" spans="1:14">
      <c r="A15" s="25"/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5"/>
    </row>
    <row r="16" spans="1:14">
      <c r="A16" s="25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5"/>
    </row>
    <row r="17" spans="1:14">
      <c r="A17" s="25"/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5"/>
    </row>
    <row r="18" spans="1:14">
      <c r="A18" s="25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5"/>
    </row>
    <row r="19" spans="1:14">
      <c r="A19" s="25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5"/>
    </row>
    <row r="20" spans="1:14">
      <c r="A20" s="25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5"/>
    </row>
    <row r="21" spans="1:14">
      <c r="A21" s="25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5"/>
    </row>
    <row r="22" spans="1:14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5"/>
    </row>
    <row r="23" spans="1:14">
      <c r="A23" s="25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5"/>
    </row>
    <row r="24" spans="1:14">
      <c r="A24" s="25"/>
      <c r="B24" s="25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5"/>
    </row>
    <row r="25" spans="1:14">
      <c r="A25" s="25"/>
      <c r="B25" s="25"/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5"/>
    </row>
    <row r="26" spans="1:14">
      <c r="A26" s="25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5"/>
    </row>
    <row r="27" spans="1:14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32"/>
  <sheetViews>
    <sheetView showGridLines="0" zoomScale="90" zoomScaleNormal="90" workbookViewId="0">
      <pane ySplit="3" topLeftCell="A5" activePane="bottomLeft" state="frozen"/>
      <selection pane="bottomLeft" activeCell="A26" sqref="A26"/>
    </sheetView>
  </sheetViews>
  <sheetFormatPr defaultColWidth="9.140625" defaultRowHeight="12.75"/>
  <cols>
    <col min="1" max="1" width="4.5703125" style="1" customWidth="1"/>
    <col min="2" max="2" width="32.5703125" style="1" customWidth="1"/>
    <col min="3" max="20" width="10.28515625" style="1" customWidth="1"/>
    <col min="21" max="23" width="9.140625" style="1"/>
    <col min="24" max="24" width="7.7109375" style="1" customWidth="1"/>
    <col min="25" max="25" width="16.42578125" style="1" bestFit="1" customWidth="1"/>
    <col min="26" max="46" width="9.140625" style="1"/>
    <col min="47" max="47" width="9.28515625" style="1" bestFit="1" customWidth="1"/>
    <col min="48" max="16384" width="9.140625" style="1"/>
  </cols>
  <sheetData>
    <row r="1" spans="1:51">
      <c r="B1" s="9" t="s">
        <v>42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4</v>
      </c>
      <c r="H1" s="24" t="s">
        <v>5</v>
      </c>
      <c r="I1" s="24"/>
      <c r="J1" s="24" t="s">
        <v>5</v>
      </c>
      <c r="K1" s="24"/>
      <c r="L1" s="24" t="s">
        <v>5</v>
      </c>
      <c r="M1" s="24"/>
      <c r="N1" s="3" t="s">
        <v>6</v>
      </c>
      <c r="O1" s="13"/>
      <c r="P1" s="13"/>
      <c r="Q1" s="13"/>
      <c r="R1" s="13"/>
      <c r="S1" s="13"/>
      <c r="T1" s="13"/>
      <c r="Z1" s="18" t="s">
        <v>43</v>
      </c>
      <c r="AA1" s="18" t="s">
        <v>44</v>
      </c>
      <c r="AB1" s="21" t="s">
        <v>14</v>
      </c>
      <c r="AC1" s="18" t="s">
        <v>45</v>
      </c>
      <c r="AD1" s="18" t="s">
        <v>46</v>
      </c>
      <c r="AE1" s="17"/>
    </row>
    <row r="2" spans="1:51">
      <c r="B2" s="10"/>
      <c r="C2" s="3" t="s">
        <v>0</v>
      </c>
      <c r="D2" s="3" t="s">
        <v>7</v>
      </c>
      <c r="E2" s="3" t="s">
        <v>7</v>
      </c>
      <c r="F2" s="3" t="s">
        <v>6</v>
      </c>
      <c r="G2" s="3" t="s">
        <v>6</v>
      </c>
      <c r="H2" s="24" t="s">
        <v>8</v>
      </c>
      <c r="I2" s="24"/>
      <c r="J2" s="24" t="s">
        <v>9</v>
      </c>
      <c r="K2" s="24"/>
      <c r="L2" s="24" t="s">
        <v>10</v>
      </c>
      <c r="M2" s="24"/>
      <c r="N2" s="3" t="s">
        <v>11</v>
      </c>
      <c r="O2" s="13"/>
      <c r="P2" s="13"/>
      <c r="Q2" s="13"/>
      <c r="R2" s="13"/>
      <c r="S2" s="13"/>
      <c r="T2" s="13"/>
      <c r="Z2" s="19"/>
      <c r="AA2" s="19"/>
      <c r="AB2" s="22"/>
      <c r="AC2" s="19"/>
      <c r="AD2" s="19"/>
      <c r="AE2" s="17" t="s">
        <v>56</v>
      </c>
      <c r="AJ2" s="1" t="s">
        <v>6</v>
      </c>
      <c r="AK2" s="1" t="s">
        <v>52</v>
      </c>
      <c r="AL2" s="1" t="s">
        <v>5</v>
      </c>
      <c r="AM2" s="1" t="s">
        <v>49</v>
      </c>
      <c r="AN2" s="1" t="s">
        <v>50</v>
      </c>
      <c r="AO2" s="1" t="s">
        <v>51</v>
      </c>
      <c r="AR2" s="1" t="s">
        <v>5</v>
      </c>
      <c r="AU2" s="12" t="s">
        <v>6</v>
      </c>
      <c r="AV2" s="12" t="s">
        <v>6</v>
      </c>
      <c r="AW2" s="1" t="s">
        <v>57</v>
      </c>
      <c r="AX2" s="1" t="s">
        <v>57</v>
      </c>
      <c r="AY2" s="12" t="s">
        <v>11</v>
      </c>
    </row>
    <row r="3" spans="1:51">
      <c r="B3" s="11"/>
      <c r="C3" s="3" t="s">
        <v>12</v>
      </c>
      <c r="D3" s="3" t="s">
        <v>13</v>
      </c>
      <c r="E3" s="3" t="s">
        <v>14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17</v>
      </c>
      <c r="L3" s="3" t="s">
        <v>18</v>
      </c>
      <c r="M3" s="3" t="s">
        <v>17</v>
      </c>
      <c r="N3" s="3">
        <v>2015</v>
      </c>
      <c r="O3" s="13"/>
      <c r="P3" s="13" t="s">
        <v>53</v>
      </c>
      <c r="Q3" s="13" t="s">
        <v>54</v>
      </c>
      <c r="R3" s="13" t="s">
        <v>55</v>
      </c>
      <c r="S3" s="13"/>
      <c r="T3" s="13"/>
      <c r="Z3" s="20"/>
      <c r="AA3" s="20"/>
      <c r="AB3" s="23"/>
      <c r="AC3" s="20"/>
      <c r="AD3" s="20"/>
      <c r="AE3" s="17"/>
      <c r="AG3" s="18" t="s">
        <v>43</v>
      </c>
      <c r="AH3" s="19"/>
      <c r="AI3" s="20"/>
      <c r="AJ3" s="1">
        <f>Z4</f>
        <v>6266.4949999999999</v>
      </c>
      <c r="AK3" s="1">
        <f>$AB$4</f>
        <v>8359.8739999999998</v>
      </c>
      <c r="AL3" s="1">
        <f>AK3-AJ3</f>
        <v>2093.3789999999999</v>
      </c>
      <c r="AM3" s="1">
        <f>MIN(AK3,AJ3)</f>
        <v>6266.4949999999999</v>
      </c>
      <c r="AN3" s="1">
        <f t="shared" ref="AN3:AN6" si="0">IF(AL3&gt;0,AL3,"")</f>
        <v>2093.3789999999999</v>
      </c>
      <c r="AO3" s="1" t="str">
        <f>IF(AL3&lt;0,ABS(AL3),"")</f>
        <v/>
      </c>
      <c r="AR3" s="1">
        <f>AJ3-AK3</f>
        <v>-2093.3789999999999</v>
      </c>
      <c r="AT3" s="1" t="s">
        <v>42</v>
      </c>
      <c r="AU3" s="12" t="s">
        <v>58</v>
      </c>
      <c r="AV3" s="12" t="s">
        <v>59</v>
      </c>
      <c r="AW3" s="13" t="s">
        <v>53</v>
      </c>
      <c r="AX3" s="13" t="s">
        <v>54</v>
      </c>
      <c r="AY3" s="12" t="s">
        <v>55</v>
      </c>
    </row>
    <row r="4" spans="1:51" s="2" customFormat="1" ht="15">
      <c r="A4" s="2">
        <v>1</v>
      </c>
      <c r="B4" s="4" t="s">
        <v>19</v>
      </c>
      <c r="C4" s="5">
        <v>6266.4949999999999</v>
      </c>
      <c r="D4" s="5">
        <v>0</v>
      </c>
      <c r="E4" s="5">
        <v>8359.8739999999998</v>
      </c>
      <c r="F4" s="5">
        <v>6389.1091277222222</v>
      </c>
      <c r="G4" s="5">
        <v>6526.8667209444438</v>
      </c>
      <c r="H4" s="6">
        <v>2093.3789999999999</v>
      </c>
      <c r="I4" s="7">
        <v>0.33405899150960783</v>
      </c>
      <c r="J4" s="6">
        <v>8359.8739999999998</v>
      </c>
      <c r="K4" s="8">
        <v>0</v>
      </c>
      <c r="L4" s="6">
        <v>1970.7648722777776</v>
      </c>
      <c r="M4" s="7">
        <v>0.30845691204845233</v>
      </c>
      <c r="N4" s="5">
        <v>6966.2267019999999</v>
      </c>
      <c r="O4" s="14">
        <f>(G4-F4)/F4</f>
        <v>2.156131480435889E-2</v>
      </c>
      <c r="P4" s="14">
        <f>G4+(G4*O4)</f>
        <v>6667.5945490008207</v>
      </c>
      <c r="Q4" s="14">
        <f>P4+(P4*O4)</f>
        <v>6811.3566540596548</v>
      </c>
      <c r="R4" s="14">
        <f>Q4+(Q4*O4)</f>
        <v>6958.2184591225996</v>
      </c>
      <c r="S4" s="16">
        <f>R4-N4</f>
        <v>-8.0082428774003347</v>
      </c>
      <c r="T4" s="14"/>
      <c r="Y4" s="4" t="str">
        <f>VLOOKUP(V8,A:B,2,0)</f>
        <v>Absolute Deposit</v>
      </c>
      <c r="Z4" s="2">
        <f>VLOOKUP($Y$4,$B:$G,2,0)</f>
        <v>6266.4949999999999</v>
      </c>
      <c r="AA4" s="2">
        <f>VLOOKUP($Y$4,$B:$G,3,0)</f>
        <v>0</v>
      </c>
      <c r="AB4" s="2">
        <f>VLOOKUP($Y$4,$B:$G,4,0)</f>
        <v>8359.8739999999998</v>
      </c>
      <c r="AC4" s="2">
        <f>VLOOKUP($Y$4,$B:$G,5,0)</f>
        <v>6389.1091277222222</v>
      </c>
      <c r="AD4" s="2">
        <f>VLOOKUP($Y$4,$B:$G,6,0)</f>
        <v>6526.8667209444438</v>
      </c>
      <c r="AE4" s="2">
        <f>VLOOKUP(Y4,B:O,14,0)</f>
        <v>2.156131480435889E-2</v>
      </c>
      <c r="AG4" s="18" t="s">
        <v>44</v>
      </c>
      <c r="AH4" s="19"/>
      <c r="AI4" s="20"/>
      <c r="AJ4" s="2">
        <f>AA4</f>
        <v>0</v>
      </c>
      <c r="AK4" s="1">
        <f>$AB$4</f>
        <v>8359.8739999999998</v>
      </c>
      <c r="AL4" s="1">
        <f>AK4-AJ4</f>
        <v>8359.8739999999998</v>
      </c>
      <c r="AM4" s="1">
        <f>MIN(AK4,AJ4)</f>
        <v>0</v>
      </c>
      <c r="AN4" s="1">
        <f t="shared" si="0"/>
        <v>8359.8739999999998</v>
      </c>
      <c r="AO4" s="1" t="str">
        <f>IF(AL4&lt;0,ABS(AL4),"")</f>
        <v/>
      </c>
      <c r="AR4" s="1">
        <f t="shared" ref="AR4:AR5" si="1">AJ4-AK4</f>
        <v>-8359.8739999999998</v>
      </c>
      <c r="AT4" s="2" t="str">
        <f>Y4</f>
        <v>Absolute Deposit</v>
      </c>
      <c r="AU4" s="15">
        <f>AC4</f>
        <v>6389.1091277222222</v>
      </c>
      <c r="AV4" s="2">
        <f>AD4</f>
        <v>6526.8667209444438</v>
      </c>
      <c r="AW4" s="2">
        <f>AV4+(AV4*$AE$4)</f>
        <v>6667.5945490008207</v>
      </c>
      <c r="AX4" s="2">
        <f>AW4+(AW4*$AE$4)</f>
        <v>6811.3566540596548</v>
      </c>
      <c r="AY4" s="2">
        <f>VLOOKUP(Y4,B:N,13,0)</f>
        <v>6966.2267019999999</v>
      </c>
    </row>
    <row r="5" spans="1:51" s="2" customFormat="1" ht="15">
      <c r="A5" s="2">
        <f>A4+1</f>
        <v>2</v>
      </c>
      <c r="B5" s="4" t="s">
        <v>20</v>
      </c>
      <c r="C5" s="5">
        <v>5407.5510000000004</v>
      </c>
      <c r="D5" s="5">
        <v>3934.1880000000001</v>
      </c>
      <c r="E5" s="5">
        <v>4160.8440000000001</v>
      </c>
      <c r="F5" s="5">
        <v>5387.4560903888887</v>
      </c>
      <c r="G5" s="5">
        <v>5507.3750539444436</v>
      </c>
      <c r="H5" s="6">
        <v>-1246.7070000000003</v>
      </c>
      <c r="I5" s="7">
        <v>-0.23054928192078081</v>
      </c>
      <c r="J5" s="6">
        <v>226.65599999999995</v>
      </c>
      <c r="K5" s="8">
        <v>5.7611888399842597E-2</v>
      </c>
      <c r="L5" s="6">
        <v>-1226.6120903888886</v>
      </c>
      <c r="M5" s="7">
        <v>-0.22767927381851696</v>
      </c>
      <c r="N5" s="5">
        <v>5893.2191459999995</v>
      </c>
      <c r="O5" s="14">
        <f t="shared" ref="O5:O26" si="2">(G5-F5)/F5</f>
        <v>2.2258921751490076E-2</v>
      </c>
      <c r="P5" s="14">
        <f t="shared" ref="P5:P26" si="3">G5+(G5*O5)</f>
        <v>5629.9632843263016</v>
      </c>
      <c r="Q5" s="14">
        <f t="shared" ref="Q5:Q26" si="4">P5+(P5*O5)</f>
        <v>5755.2801965358831</v>
      </c>
      <c r="R5" s="14">
        <f t="shared" ref="R5:R26" si="5">Q5+(Q5*O5)</f>
        <v>5883.3865280884756</v>
      </c>
      <c r="S5" s="16">
        <f t="shared" ref="S5:S26" si="6">R5-N5</f>
        <v>-9.8326179115238119</v>
      </c>
      <c r="T5" s="14"/>
      <c r="AG5" s="18" t="s">
        <v>47</v>
      </c>
      <c r="AH5" s="19"/>
      <c r="AI5" s="20"/>
      <c r="AJ5" s="2">
        <f>AC4</f>
        <v>6389.1091277222222</v>
      </c>
      <c r="AK5" s="1">
        <f>$AB$4</f>
        <v>8359.8739999999998</v>
      </c>
      <c r="AL5" s="1">
        <f>AK5-AJ5</f>
        <v>1970.7648722777776</v>
      </c>
      <c r="AM5" s="1">
        <f>MIN(AK5,AJ5)</f>
        <v>6389.1091277222222</v>
      </c>
      <c r="AN5" s="1">
        <f t="shared" si="0"/>
        <v>1970.7648722777776</v>
      </c>
      <c r="AO5" s="1" t="str">
        <f>IF(AL5&lt;0,ABS(AL5),"")</f>
        <v/>
      </c>
      <c r="AR5" s="1">
        <f t="shared" si="1"/>
        <v>-1970.7648722777776</v>
      </c>
      <c r="AT5" s="1" t="s">
        <v>60</v>
      </c>
      <c r="AU5" s="2">
        <f>AK4</f>
        <v>8359.8739999999998</v>
      </c>
    </row>
    <row r="6" spans="1:51" s="2" customFormat="1" ht="15">
      <c r="A6" s="2">
        <f t="shared" ref="A6:A26" si="7">A5+1</f>
        <v>3</v>
      </c>
      <c r="B6" s="4" t="s">
        <v>21</v>
      </c>
      <c r="C6" s="5">
        <v>5433.8267692307691</v>
      </c>
      <c r="D6" s="5">
        <v>5482.2396666666664</v>
      </c>
      <c r="E6" s="5">
        <v>5791.8329211455548</v>
      </c>
      <c r="F6" s="5">
        <v>5862.5331629228385</v>
      </c>
      <c r="G6" s="5">
        <v>5930.5292193333335</v>
      </c>
      <c r="H6" s="6">
        <v>358.00615191478573</v>
      </c>
      <c r="I6" s="7">
        <v>6.5884719391867227E-2</v>
      </c>
      <c r="J6" s="6">
        <v>309.59325447888841</v>
      </c>
      <c r="K6" s="8">
        <v>5.6472039404130717E-2</v>
      </c>
      <c r="L6" s="6">
        <v>-70.700241777283736</v>
      </c>
      <c r="M6" s="7">
        <v>-1.2059674514836392E-2</v>
      </c>
      <c r="N6" s="5">
        <v>6206.569702702991</v>
      </c>
      <c r="O6" s="14">
        <f t="shared" si="2"/>
        <v>1.1598408831276386E-2</v>
      </c>
      <c r="P6" s="14">
        <f t="shared" si="3"/>
        <v>5999.3139218049919</v>
      </c>
      <c r="Q6" s="14">
        <f t="shared" si="4"/>
        <v>6068.8964173772547</v>
      </c>
      <c r="R6" s="14">
        <f t="shared" si="5"/>
        <v>6139.2859591806646</v>
      </c>
      <c r="S6" s="16">
        <f t="shared" si="6"/>
        <v>-67.283743522326404</v>
      </c>
      <c r="T6" s="14"/>
      <c r="AG6" s="18" t="s">
        <v>48</v>
      </c>
      <c r="AH6" s="19"/>
      <c r="AI6" s="20"/>
      <c r="AJ6" s="2">
        <f>AD4</f>
        <v>6526.8667209444438</v>
      </c>
      <c r="AK6" s="1">
        <f>$AB$4</f>
        <v>8359.8739999999998</v>
      </c>
      <c r="AL6" s="1">
        <f>AK6-AJ6</f>
        <v>1833.007279055556</v>
      </c>
      <c r="AM6" s="1">
        <f>MIN(AK6,AJ6)</f>
        <v>6526.8667209444438</v>
      </c>
      <c r="AN6" s="1">
        <f t="shared" si="0"/>
        <v>1833.007279055556</v>
      </c>
      <c r="AO6" s="1" t="str">
        <f>IF(AL6&lt;0,ABS(AL6),"")</f>
        <v/>
      </c>
      <c r="AR6" s="1"/>
    </row>
    <row r="7" spans="1:51" s="2" customFormat="1" ht="17.100000000000001" customHeight="1">
      <c r="A7" s="2">
        <f t="shared" si="7"/>
        <v>4</v>
      </c>
      <c r="B7" s="4" t="s">
        <v>22</v>
      </c>
      <c r="C7" s="5">
        <v>6266.4949999999999</v>
      </c>
      <c r="D7" s="5">
        <v>4908.91</v>
      </c>
      <c r="E7" s="5">
        <v>8776.6949999999997</v>
      </c>
      <c r="F7" s="5">
        <v>6389.1091277222222</v>
      </c>
      <c r="G7" s="5">
        <v>6526.8667209444438</v>
      </c>
      <c r="H7" s="6">
        <v>2510.1999999999998</v>
      </c>
      <c r="I7" s="7">
        <v>0.40057480297997522</v>
      </c>
      <c r="J7" s="6">
        <v>3867.7849999999999</v>
      </c>
      <c r="K7" s="8">
        <v>0.78791116561517727</v>
      </c>
      <c r="L7" s="6">
        <v>2387.5858722777775</v>
      </c>
      <c r="M7" s="7">
        <v>0.37369621093464944</v>
      </c>
      <c r="N7" s="5">
        <v>6966.2267019999999</v>
      </c>
      <c r="O7" s="14">
        <f t="shared" si="2"/>
        <v>2.156131480435889E-2</v>
      </c>
      <c r="P7" s="14">
        <f t="shared" si="3"/>
        <v>6667.5945490008207</v>
      </c>
      <c r="Q7" s="14">
        <f t="shared" si="4"/>
        <v>6811.3566540596548</v>
      </c>
      <c r="R7" s="14">
        <f t="shared" si="5"/>
        <v>6958.2184591225996</v>
      </c>
      <c r="S7" s="16">
        <f t="shared" si="6"/>
        <v>-8.0082428774003347</v>
      </c>
      <c r="T7" s="14"/>
    </row>
    <row r="8" spans="1:51" s="2" customFormat="1" ht="17.100000000000001" customHeight="1">
      <c r="A8" s="2">
        <f t="shared" si="7"/>
        <v>5</v>
      </c>
      <c r="B8" s="4" t="s">
        <v>23</v>
      </c>
      <c r="C8" s="5">
        <v>2280</v>
      </c>
      <c r="D8" s="5">
        <v>20</v>
      </c>
      <c r="E8" s="5">
        <v>41</v>
      </c>
      <c r="F8" s="5">
        <v>190</v>
      </c>
      <c r="G8" s="5">
        <v>190</v>
      </c>
      <c r="H8" s="6">
        <v>-2239</v>
      </c>
      <c r="I8" s="7">
        <v>-0.98201754385964912</v>
      </c>
      <c r="J8" s="6">
        <v>21</v>
      </c>
      <c r="K8" s="8">
        <v>1.05</v>
      </c>
      <c r="L8" s="6">
        <v>-149</v>
      </c>
      <c r="M8" s="7">
        <v>-0.78421052631578947</v>
      </c>
      <c r="N8" s="5">
        <v>2280</v>
      </c>
      <c r="O8" s="14">
        <f t="shared" si="2"/>
        <v>0</v>
      </c>
      <c r="P8" s="14">
        <f t="shared" si="3"/>
        <v>190</v>
      </c>
      <c r="Q8" s="14">
        <f t="shared" si="4"/>
        <v>190</v>
      </c>
      <c r="R8" s="14">
        <f t="shared" si="5"/>
        <v>190</v>
      </c>
      <c r="S8" s="16"/>
      <c r="T8" s="14"/>
      <c r="V8" s="2">
        <v>1</v>
      </c>
    </row>
    <row r="9" spans="1:51" s="2" customFormat="1" ht="17.100000000000001" customHeight="1">
      <c r="A9" s="2">
        <f t="shared" si="7"/>
        <v>6</v>
      </c>
      <c r="B9" s="4" t="s">
        <v>24</v>
      </c>
      <c r="C9" s="5">
        <v>157</v>
      </c>
      <c r="D9" s="5">
        <v>340</v>
      </c>
      <c r="E9" s="5">
        <v>263</v>
      </c>
      <c r="F9" s="5">
        <v>2280</v>
      </c>
      <c r="G9" s="5">
        <v>2280</v>
      </c>
      <c r="H9" s="6">
        <v>106</v>
      </c>
      <c r="I9" s="7">
        <v>0.67515923566878977</v>
      </c>
      <c r="J9" s="6">
        <v>-77</v>
      </c>
      <c r="K9" s="8">
        <v>-0.22647058823529412</v>
      </c>
      <c r="L9" s="6">
        <v>-2017</v>
      </c>
      <c r="M9" s="7">
        <v>-0.88464912280701757</v>
      </c>
      <c r="N9" s="5">
        <v>2280</v>
      </c>
      <c r="O9" s="14">
        <f t="shared" si="2"/>
        <v>0</v>
      </c>
      <c r="P9" s="14">
        <f t="shared" si="3"/>
        <v>2280</v>
      </c>
      <c r="Q9" s="14">
        <f t="shared" si="4"/>
        <v>2280</v>
      </c>
      <c r="R9" s="14">
        <f t="shared" si="5"/>
        <v>2280</v>
      </c>
      <c r="S9" s="16">
        <f t="shared" si="6"/>
        <v>0</v>
      </c>
      <c r="T9" s="14"/>
    </row>
    <row r="10" spans="1:51" s="2" customFormat="1" ht="17.100000000000001" customHeight="1">
      <c r="A10" s="2">
        <f t="shared" si="7"/>
        <v>7</v>
      </c>
      <c r="B10" s="4" t="s">
        <v>25</v>
      </c>
      <c r="C10" s="5">
        <v>-26.512000000000036</v>
      </c>
      <c r="D10" s="5">
        <v>-13.201999999999984</v>
      </c>
      <c r="E10" s="5">
        <v>32.36953931</v>
      </c>
      <c r="F10" s="5">
        <v>25.347089431938741</v>
      </c>
      <c r="G10" s="5">
        <v>28.869012333795538</v>
      </c>
      <c r="H10" s="6">
        <v>58.881539310000036</v>
      </c>
      <c r="I10" s="7">
        <v>-2.2209391713186464</v>
      </c>
      <c r="J10" s="6">
        <v>45.571539309999984</v>
      </c>
      <c r="K10" s="8">
        <v>-3.4518663316164249</v>
      </c>
      <c r="L10" s="6">
        <v>7.0224498780612592</v>
      </c>
      <c r="M10" s="7">
        <v>0.27705152881232126</v>
      </c>
      <c r="N10" s="5">
        <v>39.416257913547</v>
      </c>
      <c r="O10" s="14">
        <f t="shared" si="2"/>
        <v>0.13894782323287103</v>
      </c>
      <c r="P10" s="14">
        <f t="shared" si="3"/>
        <v>32.880298756459332</v>
      </c>
      <c r="Q10" s="14">
        <f t="shared" si="4"/>
        <v>37.448944695915834</v>
      </c>
      <c r="R10" s="14">
        <f t="shared" si="5"/>
        <v>42.652394043781513</v>
      </c>
      <c r="S10" s="16">
        <f t="shared" si="6"/>
        <v>3.2361361302345131</v>
      </c>
      <c r="T10" s="14"/>
    </row>
    <row r="11" spans="1:51" s="2" customFormat="1" ht="17.100000000000001" customHeight="1">
      <c r="A11" s="2">
        <f t="shared" si="7"/>
        <v>8</v>
      </c>
      <c r="B11" s="4" t="s">
        <v>26</v>
      </c>
      <c r="C11" s="5">
        <v>1220.9970000000003</v>
      </c>
      <c r="D11" s="5">
        <v>1135.671</v>
      </c>
      <c r="E11" s="5">
        <v>1224.3410000000001</v>
      </c>
      <c r="F11" s="5">
        <v>1281.4566666666667</v>
      </c>
      <c r="G11" s="5">
        <v>1280.0202499999996</v>
      </c>
      <c r="H11" s="6">
        <v>3.3439999999998236</v>
      </c>
      <c r="I11" s="7">
        <v>2.738745467842937E-3</v>
      </c>
      <c r="J11" s="6">
        <v>88.670000000000073</v>
      </c>
      <c r="K11" s="8">
        <v>7.8077189608610306E-2</v>
      </c>
      <c r="L11" s="6">
        <v>-57.115666666666584</v>
      </c>
      <c r="M11" s="7">
        <v>-4.4570891979700121E-2</v>
      </c>
      <c r="N11" s="5">
        <v>1311.6860000000001</v>
      </c>
      <c r="O11" s="14">
        <f t="shared" si="2"/>
        <v>-1.1209248849620053E-3</v>
      </c>
      <c r="P11" s="14">
        <f t="shared" si="3"/>
        <v>1278.5854434485193</v>
      </c>
      <c r="Q11" s="14">
        <f t="shared" si="4"/>
        <v>1277.1522452074078</v>
      </c>
      <c r="R11" s="14">
        <f t="shared" si="5"/>
        <v>1275.7206534738698</v>
      </c>
      <c r="S11" s="16">
        <f t="shared" si="6"/>
        <v>-35.965346526130361</v>
      </c>
      <c r="T11" s="14"/>
    </row>
    <row r="12" spans="1:51" s="2" customFormat="1" ht="17.100000000000001" customHeight="1">
      <c r="A12" s="2">
        <f t="shared" si="7"/>
        <v>9</v>
      </c>
      <c r="B12" s="4" t="s">
        <v>27</v>
      </c>
      <c r="C12" s="5">
        <v>361.96300000000002</v>
      </c>
      <c r="D12" s="5">
        <v>365.63200000000001</v>
      </c>
      <c r="E12" s="5">
        <v>352.93899999999996</v>
      </c>
      <c r="F12" s="5">
        <v>280.12166666666661</v>
      </c>
      <c r="G12" s="5">
        <v>260.89774999999997</v>
      </c>
      <c r="H12" s="6">
        <v>-9.0240000000000578</v>
      </c>
      <c r="I12" s="7">
        <v>-2.4930724963601412E-2</v>
      </c>
      <c r="J12" s="6">
        <v>-12.69300000000004</v>
      </c>
      <c r="K12" s="8">
        <v>-3.4715232802380647E-2</v>
      </c>
      <c r="L12" s="6">
        <v>72.817333333333352</v>
      </c>
      <c r="M12" s="7">
        <v>0.25994895075354174</v>
      </c>
      <c r="N12" s="5">
        <v>239.20099999999999</v>
      </c>
      <c r="O12" s="14">
        <f t="shared" si="2"/>
        <v>-6.8627025161685618E-2</v>
      </c>
      <c r="P12" s="14">
        <f t="shared" si="3"/>
        <v>242.9931135461228</v>
      </c>
      <c r="Q12" s="14">
        <f t="shared" si="4"/>
        <v>226.3172190286767</v>
      </c>
      <c r="R12" s="14">
        <f t="shared" si="5"/>
        <v>210.785741543873</v>
      </c>
      <c r="S12" s="16">
        <f t="shared" si="6"/>
        <v>-28.415258456126992</v>
      </c>
      <c r="T12" s="14"/>
    </row>
    <row r="13" spans="1:51" s="2" customFormat="1" ht="17.100000000000001" customHeight="1">
      <c r="A13" s="2">
        <f t="shared" si="7"/>
        <v>10</v>
      </c>
      <c r="B13" s="4" t="s">
        <v>28</v>
      </c>
      <c r="C13" s="5">
        <v>4252.1737499999999</v>
      </c>
      <c r="D13" s="5">
        <v>389.19399999999996</v>
      </c>
      <c r="E13" s="5">
        <v>337.64073760999997</v>
      </c>
      <c r="F13" s="5">
        <v>4677.3911249999992</v>
      </c>
      <c r="G13" s="5">
        <v>4730.5432968750001</v>
      </c>
      <c r="H13" s="6">
        <v>-3914.5330123899998</v>
      </c>
      <c r="I13" s="7">
        <v>-0.92059573350924329</v>
      </c>
      <c r="J13" s="6">
        <v>-51.553262389999986</v>
      </c>
      <c r="K13" s="8">
        <v>-0.13246160626833917</v>
      </c>
      <c r="L13" s="6">
        <v>-4339.7503873899996</v>
      </c>
      <c r="M13" s="7">
        <v>-0.92781430319022129</v>
      </c>
      <c r="N13" s="5">
        <v>4889.9998125000002</v>
      </c>
      <c r="O13" s="14">
        <f t="shared" si="2"/>
        <v>1.1363636363636565E-2</v>
      </c>
      <c r="P13" s="14">
        <f t="shared" si="3"/>
        <v>4784.2994707031257</v>
      </c>
      <c r="Q13" s="14">
        <f t="shared" si="4"/>
        <v>4838.6665101429353</v>
      </c>
      <c r="R13" s="14">
        <f t="shared" si="5"/>
        <v>4893.6513568491064</v>
      </c>
      <c r="S13" s="16">
        <f t="shared" si="6"/>
        <v>3.6515443491061887</v>
      </c>
      <c r="T13" s="14"/>
    </row>
    <row r="14" spans="1:51" s="2" customFormat="1" ht="17.100000000000001" customHeight="1">
      <c r="A14" s="2">
        <f t="shared" si="7"/>
        <v>11</v>
      </c>
      <c r="B14" s="4" t="s">
        <v>29</v>
      </c>
      <c r="C14" s="5">
        <v>103.71600000000001</v>
      </c>
      <c r="D14" s="5">
        <v>68.13300000000001</v>
      </c>
      <c r="E14" s="5">
        <v>75.643999999999991</v>
      </c>
      <c r="F14" s="5">
        <v>88.603333333333339</v>
      </c>
      <c r="G14" s="5">
        <v>99.678750000000008</v>
      </c>
      <c r="H14" s="6">
        <v>-28.072000000000017</v>
      </c>
      <c r="I14" s="7">
        <v>-0.27066219291141208</v>
      </c>
      <c r="J14" s="6">
        <v>7.5109999999999815</v>
      </c>
      <c r="K14" s="8">
        <v>0.11024026536333319</v>
      </c>
      <c r="L14" s="6">
        <v>-12.959333333333348</v>
      </c>
      <c r="M14" s="7">
        <v>-0.14626236785673993</v>
      </c>
      <c r="N14" s="5">
        <v>132.90499999999997</v>
      </c>
      <c r="O14" s="14">
        <f t="shared" si="2"/>
        <v>0.12500000000000003</v>
      </c>
      <c r="P14" s="14">
        <f t="shared" si="3"/>
        <v>112.13859375000001</v>
      </c>
      <c r="Q14" s="14">
        <f t="shared" si="4"/>
        <v>126.15591796875002</v>
      </c>
      <c r="R14" s="14">
        <f t="shared" si="5"/>
        <v>141.92540771484377</v>
      </c>
      <c r="S14" s="16">
        <f t="shared" si="6"/>
        <v>9.0204077148437989</v>
      </c>
      <c r="T14" s="14"/>
    </row>
    <row r="15" spans="1:51" s="2" customFormat="1" ht="17.100000000000001" customHeight="1">
      <c r="A15" s="2">
        <f t="shared" si="7"/>
        <v>12</v>
      </c>
      <c r="B15" s="4" t="s">
        <v>30</v>
      </c>
      <c r="C15" s="5">
        <v>25.082000000000001</v>
      </c>
      <c r="D15" s="5">
        <v>6.8319999999999999</v>
      </c>
      <c r="E15" s="5">
        <v>33.171999999999997</v>
      </c>
      <c r="F15" s="5">
        <v>18.393466666666669</v>
      </c>
      <c r="G15" s="5">
        <v>20.69265</v>
      </c>
      <c r="H15" s="6">
        <v>8.0899999999999963</v>
      </c>
      <c r="I15" s="7">
        <v>0.32254206203652008</v>
      </c>
      <c r="J15" s="6">
        <v>26.339999999999996</v>
      </c>
      <c r="K15" s="8">
        <v>3.8553864168618261</v>
      </c>
      <c r="L15" s="6">
        <v>14.778533333333328</v>
      </c>
      <c r="M15" s="7">
        <v>0.80346644823161817</v>
      </c>
      <c r="N15" s="5">
        <v>27.590200000000003</v>
      </c>
      <c r="O15" s="14">
        <f t="shared" si="2"/>
        <v>0.1249999999999999</v>
      </c>
      <c r="P15" s="14">
        <f t="shared" si="3"/>
        <v>23.279231249999999</v>
      </c>
      <c r="Q15" s="14">
        <f t="shared" si="4"/>
        <v>26.189135156249996</v>
      </c>
      <c r="R15" s="14">
        <f t="shared" si="5"/>
        <v>29.462777050781241</v>
      </c>
      <c r="S15" s="16">
        <f t="shared" si="6"/>
        <v>1.8725770507812385</v>
      </c>
      <c r="T15" s="14"/>
    </row>
    <row r="16" spans="1:51" s="2" customFormat="1" ht="17.100000000000001" customHeight="1">
      <c r="A16" s="2">
        <f t="shared" si="7"/>
        <v>13</v>
      </c>
      <c r="B16" s="4" t="s">
        <v>31</v>
      </c>
      <c r="C16" s="5">
        <v>0.46765950483202856</v>
      </c>
      <c r="D16" s="5">
        <v>0.45019240133302296</v>
      </c>
      <c r="E16" s="5">
        <v>0.30679659430275508</v>
      </c>
      <c r="F16" s="5">
        <v>0.37312554501983897</v>
      </c>
      <c r="G16" s="5">
        <v>0.37277152167500527</v>
      </c>
      <c r="H16" s="6">
        <v>-0.16086291052927348</v>
      </c>
      <c r="I16" s="7">
        <v>-0.34397442769189812</v>
      </c>
      <c r="J16" s="6">
        <v>-0.14339580703026789</v>
      </c>
      <c r="K16" s="8">
        <v>-0.31852116252000667</v>
      </c>
      <c r="L16" s="6">
        <v>-6.632895071708389E-2</v>
      </c>
      <c r="M16" s="7">
        <v>-0.1777657724119564</v>
      </c>
      <c r="N16" s="5">
        <v>0.36997216594049387</v>
      </c>
      <c r="O16" s="14">
        <f t="shared" si="2"/>
        <v>-9.4880489840189024E-4</v>
      </c>
      <c r="P16" s="14">
        <f t="shared" si="3"/>
        <v>0.37241783422925528</v>
      </c>
      <c r="Q16" s="14">
        <f t="shared" si="4"/>
        <v>0.37206448236388634</v>
      </c>
      <c r="R16" s="14">
        <f t="shared" si="5"/>
        <v>0.37171146576049813</v>
      </c>
      <c r="S16" s="16">
        <f t="shared" si="6"/>
        <v>1.7392998200042586E-3</v>
      </c>
      <c r="T16" s="14"/>
    </row>
    <row r="17" spans="1:35" s="2" customFormat="1" ht="17.100000000000001" customHeight="1">
      <c r="A17" s="2">
        <f t="shared" si="7"/>
        <v>14</v>
      </c>
      <c r="B17" s="4" t="s">
        <v>32</v>
      </c>
      <c r="C17" s="5">
        <v>0.36029260368930105</v>
      </c>
      <c r="D17" s="5">
        <v>0.3032710583161099</v>
      </c>
      <c r="E17" s="5">
        <v>0.26046597949500777</v>
      </c>
      <c r="F17" s="5">
        <v>0.29487225093083114</v>
      </c>
      <c r="G17" s="5">
        <v>0.29182775642501518</v>
      </c>
      <c r="H17" s="6">
        <v>-9.9826624194293279E-2</v>
      </c>
      <c r="I17" s="7">
        <v>-0.27707097834397659</v>
      </c>
      <c r="J17" s="6">
        <v>-4.2805078821102127E-2</v>
      </c>
      <c r="K17" s="8">
        <v>-0.14114462177424433</v>
      </c>
      <c r="L17" s="6">
        <v>-3.4406271435823366E-2</v>
      </c>
      <c r="M17" s="7">
        <v>-0.11668195744839389</v>
      </c>
      <c r="N17" s="5">
        <v>0.28158883475773244</v>
      </c>
      <c r="O17" s="14">
        <f t="shared" si="2"/>
        <v>-1.0324791485822474E-2</v>
      </c>
      <c r="P17" s="14">
        <f t="shared" si="3"/>
        <v>0.2888146956901515</v>
      </c>
      <c r="Q17" s="14">
        <f t="shared" si="4"/>
        <v>0.28583274417910942</v>
      </c>
      <c r="R17" s="14">
        <f t="shared" si="5"/>
        <v>0.28288158069563968</v>
      </c>
      <c r="S17" s="16">
        <f t="shared" si="6"/>
        <v>1.2927459379072359E-3</v>
      </c>
      <c r="T17" s="14"/>
    </row>
    <row r="18" spans="1:35" s="2" customFormat="1" ht="17.100000000000001" customHeight="1">
      <c r="A18" s="2">
        <f t="shared" si="7"/>
        <v>15</v>
      </c>
      <c r="B18" s="4" t="s">
        <v>33</v>
      </c>
      <c r="C18" s="5">
        <v>1473.2370000000001</v>
      </c>
      <c r="D18" s="5">
        <v>1473.2370000000001</v>
      </c>
      <c r="E18" s="5">
        <v>0</v>
      </c>
      <c r="F18" s="5">
        <v>1080.3738000000001</v>
      </c>
      <c r="G18" s="5">
        <v>1215.4205250000002</v>
      </c>
      <c r="H18" s="6">
        <v>-1473.2370000000001</v>
      </c>
      <c r="I18" s="7">
        <v>-1</v>
      </c>
      <c r="J18" s="6">
        <v>-1473.2370000000001</v>
      </c>
      <c r="K18" s="8">
        <v>-1</v>
      </c>
      <c r="L18" s="6">
        <v>-1080.3738000000001</v>
      </c>
      <c r="M18" s="7">
        <v>-1</v>
      </c>
      <c r="N18" s="5">
        <v>1620.5607000000002</v>
      </c>
      <c r="O18" s="14">
        <f t="shared" si="2"/>
        <v>0.12500000000000014</v>
      </c>
      <c r="P18" s="14">
        <f t="shared" si="3"/>
        <v>1367.3480906250004</v>
      </c>
      <c r="Q18" s="14">
        <f t="shared" si="4"/>
        <v>1538.2666019531257</v>
      </c>
      <c r="R18" s="14">
        <f t="shared" si="5"/>
        <v>1730.5499271972667</v>
      </c>
      <c r="S18" s="16">
        <f t="shared" si="6"/>
        <v>109.98922719726647</v>
      </c>
      <c r="T18" s="14"/>
    </row>
    <row r="19" spans="1:35" s="2" customFormat="1" ht="17.100000000000001" customHeight="1">
      <c r="A19" s="2">
        <f t="shared" si="7"/>
        <v>16</v>
      </c>
      <c r="B19" s="4" t="s">
        <v>34</v>
      </c>
      <c r="C19" s="5">
        <v>78.792000000000002</v>
      </c>
      <c r="D19" s="5">
        <v>76.043999999999997</v>
      </c>
      <c r="E19" s="5">
        <v>2.2519999999999998</v>
      </c>
      <c r="F19" s="5">
        <v>63.0336</v>
      </c>
      <c r="G19" s="5">
        <v>70.912800000000004</v>
      </c>
      <c r="H19" s="6">
        <v>-76.540000000000006</v>
      </c>
      <c r="I19" s="7">
        <v>-0.97141841811351415</v>
      </c>
      <c r="J19" s="6">
        <v>-73.792000000000002</v>
      </c>
      <c r="K19" s="8">
        <v>-0.97038556625111783</v>
      </c>
      <c r="L19" s="6">
        <v>-60.781599999999997</v>
      </c>
      <c r="M19" s="7">
        <v>-0.96427302264189252</v>
      </c>
      <c r="N19" s="5">
        <v>94.550399999999996</v>
      </c>
      <c r="O19" s="14">
        <f t="shared" si="2"/>
        <v>0.12500000000000008</v>
      </c>
      <c r="P19" s="14">
        <f t="shared" si="3"/>
        <v>79.776900000000012</v>
      </c>
      <c r="Q19" s="14">
        <f t="shared" si="4"/>
        <v>89.749012500000021</v>
      </c>
      <c r="R19" s="14">
        <f t="shared" si="5"/>
        <v>100.96763906250003</v>
      </c>
      <c r="S19" s="16">
        <f t="shared" si="6"/>
        <v>6.4172390625000304</v>
      </c>
      <c r="T19" s="14"/>
    </row>
    <row r="20" spans="1:35" s="2" customFormat="1" ht="17.100000000000001" customHeight="1">
      <c r="A20" s="2">
        <f t="shared" si="7"/>
        <v>17</v>
      </c>
      <c r="B20" s="4" t="s">
        <v>35</v>
      </c>
      <c r="C20" s="5">
        <v>128.208</v>
      </c>
      <c r="D20" s="5">
        <v>116.77300000000001</v>
      </c>
      <c r="E20" s="5">
        <v>137.208</v>
      </c>
      <c r="F20" s="5">
        <v>143.01933333333332</v>
      </c>
      <c r="G20" s="5">
        <v>146.40150000000003</v>
      </c>
      <c r="H20" s="6">
        <v>9</v>
      </c>
      <c r="I20" s="7">
        <v>7.0198427555222764E-2</v>
      </c>
      <c r="J20" s="6">
        <v>20.434999999999988</v>
      </c>
      <c r="K20" s="8">
        <v>0.17499764500355378</v>
      </c>
      <c r="L20" s="6">
        <v>-5.811333333333323</v>
      </c>
      <c r="M20" s="7">
        <v>-4.0633201105677953E-2</v>
      </c>
      <c r="N20" s="5">
        <v>156.54799999999997</v>
      </c>
      <c r="O20" s="14">
        <f t="shared" si="2"/>
        <v>2.3648317943028956E-2</v>
      </c>
      <c r="P20" s="14">
        <f t="shared" si="3"/>
        <v>149.86364921933639</v>
      </c>
      <c r="Q20" s="14">
        <f t="shared" si="4"/>
        <v>153.40767244417782</v>
      </c>
      <c r="R20" s="14">
        <f t="shared" si="5"/>
        <v>157.03550585703778</v>
      </c>
      <c r="S20" s="16">
        <f t="shared" si="6"/>
        <v>0.48750585703780303</v>
      </c>
      <c r="T20" s="14"/>
    </row>
    <row r="21" spans="1:35" s="2" customFormat="1" ht="17.100000000000001" customHeight="1">
      <c r="A21" s="2">
        <f t="shared" si="7"/>
        <v>18</v>
      </c>
      <c r="B21" s="4" t="s">
        <v>36</v>
      </c>
      <c r="C21" s="5">
        <v>12.245999999999999</v>
      </c>
      <c r="D21" s="5">
        <v>11.138000000000002</v>
      </c>
      <c r="E21" s="5">
        <v>12.362</v>
      </c>
      <c r="F21" s="5">
        <v>10.612666666666668</v>
      </c>
      <c r="G21" s="5">
        <v>10.4085</v>
      </c>
      <c r="H21" s="6">
        <v>0.11600000000000144</v>
      </c>
      <c r="I21" s="7">
        <v>9.4724808100605466E-3</v>
      </c>
      <c r="J21" s="6">
        <v>1.2239999999999984</v>
      </c>
      <c r="K21" s="8">
        <v>0.10989405638355165</v>
      </c>
      <c r="L21" s="6">
        <v>1.7493333333333325</v>
      </c>
      <c r="M21" s="7">
        <v>0.16483447452729433</v>
      </c>
      <c r="N21" s="5">
        <v>9.7959999999999994</v>
      </c>
      <c r="O21" s="14">
        <f t="shared" si="2"/>
        <v>-1.9238017463408582E-2</v>
      </c>
      <c r="P21" s="14">
        <f t="shared" si="3"/>
        <v>10.208261095232112</v>
      </c>
      <c r="Q21" s="14">
        <f t="shared" si="4"/>
        <v>10.011874390011002</v>
      </c>
      <c r="R21" s="14">
        <f t="shared" si="5"/>
        <v>9.8192657756545163</v>
      </c>
      <c r="S21" s="16">
        <f t="shared" si="6"/>
        <v>2.3265775654516929E-2</v>
      </c>
      <c r="T21" s="14"/>
    </row>
    <row r="22" spans="1:35" s="2" customFormat="1" ht="17.100000000000001" customHeight="1">
      <c r="A22" s="2">
        <f t="shared" si="7"/>
        <v>19</v>
      </c>
      <c r="B22" s="4" t="s">
        <v>37</v>
      </c>
      <c r="C22" s="5">
        <v>5.0599999999999996</v>
      </c>
      <c r="D22" s="5">
        <v>5.1379999999999999</v>
      </c>
      <c r="E22" s="5">
        <v>4.75</v>
      </c>
      <c r="F22" s="5">
        <v>11.629333333333335</v>
      </c>
      <c r="G22" s="5">
        <v>12.450500000000002</v>
      </c>
      <c r="H22" s="6">
        <v>-0.30999999999999961</v>
      </c>
      <c r="I22" s="7">
        <v>-6.1264822134387283E-2</v>
      </c>
      <c r="J22" s="6">
        <v>-0.3879999999999999</v>
      </c>
      <c r="K22" s="8">
        <v>-7.5515764889061879E-2</v>
      </c>
      <c r="L22" s="6">
        <v>-6.8793333333333351</v>
      </c>
      <c r="M22" s="7">
        <v>-0.59155010318734247</v>
      </c>
      <c r="N22" s="5">
        <v>14.914000000000001</v>
      </c>
      <c r="O22" s="14">
        <f t="shared" si="2"/>
        <v>7.0611671634946097E-2</v>
      </c>
      <c r="P22" s="14">
        <f t="shared" si="3"/>
        <v>13.329650617690898</v>
      </c>
      <c r="Q22" s="14">
        <f t="shared" si="4"/>
        <v>14.270879530115845</v>
      </c>
      <c r="R22" s="14">
        <f t="shared" si="5"/>
        <v>15.278570189438259</v>
      </c>
      <c r="S22" s="16">
        <f t="shared" si="6"/>
        <v>0.36457018943825759</v>
      </c>
      <c r="T22" s="14"/>
    </row>
    <row r="23" spans="1:35" s="2" customFormat="1" ht="17.100000000000001" customHeight="1">
      <c r="A23" s="2">
        <f t="shared" si="7"/>
        <v>20</v>
      </c>
      <c r="B23" s="4" t="s">
        <v>38</v>
      </c>
      <c r="C23" s="5">
        <v>560.92399999999998</v>
      </c>
      <c r="D23" s="5">
        <v>409.78899999999999</v>
      </c>
      <c r="E23" s="5">
        <v>345.67500000000001</v>
      </c>
      <c r="F23" s="5">
        <v>415.29262304999429</v>
      </c>
      <c r="G23" s="5">
        <v>469.80591138754562</v>
      </c>
      <c r="H23" s="6">
        <v>-215.24899999999997</v>
      </c>
      <c r="I23" s="7">
        <v>-0.38374004321441046</v>
      </c>
      <c r="J23" s="6">
        <v>-64.113999999999976</v>
      </c>
      <c r="K23" s="8">
        <v>-0.15645612742167306</v>
      </c>
      <c r="L23" s="6">
        <v>-69.617623049994279</v>
      </c>
      <c r="M23" s="7">
        <v>-0.16763510639487925</v>
      </c>
      <c r="N23" s="5">
        <v>636.32481825229695</v>
      </c>
      <c r="O23" s="14">
        <f t="shared" si="2"/>
        <v>0.1312647644381317</v>
      </c>
      <c r="P23" s="14">
        <f t="shared" si="3"/>
        <v>531.47487367747362</v>
      </c>
      <c r="Q23" s="14">
        <f t="shared" si="4"/>
        <v>601.23879777553304</v>
      </c>
      <c r="R23" s="14">
        <f t="shared" si="5"/>
        <v>680.16026693660388</v>
      </c>
      <c r="S23" s="16">
        <f t="shared" si="6"/>
        <v>43.835448684306925</v>
      </c>
      <c r="T23" s="14"/>
    </row>
    <row r="24" spans="1:35" s="2" customFormat="1" ht="17.100000000000001" customHeight="1">
      <c r="A24" s="2">
        <f t="shared" si="7"/>
        <v>21</v>
      </c>
      <c r="B24" s="4" t="s">
        <v>39</v>
      </c>
      <c r="C24" s="5">
        <v>346.73</v>
      </c>
      <c r="D24" s="5">
        <v>271.05599999999998</v>
      </c>
      <c r="E24" s="5">
        <v>177.08499999999998</v>
      </c>
      <c r="F24" s="5">
        <v>222.14426695138889</v>
      </c>
      <c r="G24" s="5">
        <v>252.16047405374999</v>
      </c>
      <c r="H24" s="6">
        <v>-169.64500000000004</v>
      </c>
      <c r="I24" s="7">
        <v>-0.48927119084013504</v>
      </c>
      <c r="J24" s="6">
        <v>-93.971000000000004</v>
      </c>
      <c r="K24" s="8">
        <v>-0.34668481789740868</v>
      </c>
      <c r="L24" s="6">
        <v>-45.059266951388906</v>
      </c>
      <c r="M24" s="7">
        <v>-0.20283785654143882</v>
      </c>
      <c r="N24" s="5">
        <v>345.20666033874994</v>
      </c>
      <c r="O24" s="14">
        <f t="shared" si="2"/>
        <v>0.13512033199996765</v>
      </c>
      <c r="P24" s="14">
        <f t="shared" si="3"/>
        <v>286.23248102516192</v>
      </c>
      <c r="Q24" s="14">
        <f t="shared" si="4"/>
        <v>324.90830889045623</v>
      </c>
      <c r="R24" s="14">
        <f t="shared" si="5"/>
        <v>368.81002745728273</v>
      </c>
      <c r="S24" s="16">
        <f t="shared" si="6"/>
        <v>23.603367118532788</v>
      </c>
      <c r="T24" s="14"/>
    </row>
    <row r="25" spans="1:35" s="2" customFormat="1" ht="17.100000000000001" customHeight="1">
      <c r="A25" s="2">
        <f t="shared" si="7"/>
        <v>22</v>
      </c>
      <c r="B25" s="4" t="s">
        <v>40</v>
      </c>
      <c r="C25" s="5">
        <v>158.91</v>
      </c>
      <c r="D25" s="5">
        <v>107.09499999999998</v>
      </c>
      <c r="E25" s="5">
        <v>95.575999999999993</v>
      </c>
      <c r="F25" s="5">
        <v>115.26666666666668</v>
      </c>
      <c r="G25" s="5">
        <v>129.67500000000004</v>
      </c>
      <c r="H25" s="6">
        <v>-63.334000000000003</v>
      </c>
      <c r="I25" s="7">
        <v>-0.39855263985903971</v>
      </c>
      <c r="J25" s="6">
        <v>-11.518999999999991</v>
      </c>
      <c r="K25" s="8">
        <v>-0.10755870955693536</v>
      </c>
      <c r="L25" s="6">
        <v>-19.690666666666687</v>
      </c>
      <c r="M25" s="7">
        <v>-0.17082706766917308</v>
      </c>
      <c r="N25" s="5">
        <v>172.9</v>
      </c>
      <c r="O25" s="14">
        <f t="shared" si="2"/>
        <v>0.12500000000000022</v>
      </c>
      <c r="P25" s="14">
        <f t="shared" si="3"/>
        <v>145.88437500000006</v>
      </c>
      <c r="Q25" s="14">
        <f t="shared" si="4"/>
        <v>164.1199218750001</v>
      </c>
      <c r="R25" s="14">
        <f t="shared" si="5"/>
        <v>184.63491210937514</v>
      </c>
      <c r="S25" s="16">
        <f t="shared" si="6"/>
        <v>11.734912109375131</v>
      </c>
      <c r="T25" s="14"/>
    </row>
    <row r="26" spans="1:35" s="2" customFormat="1" ht="17.100000000000001" customHeight="1">
      <c r="A26" s="2">
        <f t="shared" si="7"/>
        <v>23</v>
      </c>
      <c r="B26" s="4" t="s">
        <v>41</v>
      </c>
      <c r="C26" s="5">
        <v>81.796000000000006</v>
      </c>
      <c r="D26" s="5">
        <v>44.839999999999996</v>
      </c>
      <c r="E26" s="5">
        <v>40.643000000000001</v>
      </c>
      <c r="F26" s="5">
        <v>52.534600000000005</v>
      </c>
      <c r="G26" s="5">
        <v>59.101424999999999</v>
      </c>
      <c r="H26" s="6">
        <v>-41.153000000000006</v>
      </c>
      <c r="I26" s="7">
        <v>-0.50311751185877063</v>
      </c>
      <c r="J26" s="6">
        <v>-4.1969999999999956</v>
      </c>
      <c r="K26" s="8">
        <v>-9.359946476360384E-2</v>
      </c>
      <c r="L26" s="6">
        <v>-11.891600000000004</v>
      </c>
      <c r="M26" s="7">
        <v>-0.2263574863042643</v>
      </c>
      <c r="N26" s="5">
        <v>78.801899999999989</v>
      </c>
      <c r="O26" s="14">
        <f t="shared" si="2"/>
        <v>0.12499999999999988</v>
      </c>
      <c r="P26" s="14">
        <f t="shared" si="3"/>
        <v>66.489103124999986</v>
      </c>
      <c r="Q26" s="14">
        <f t="shared" si="4"/>
        <v>74.800241015624977</v>
      </c>
      <c r="R26" s="14">
        <f t="shared" si="5"/>
        <v>84.150271142578092</v>
      </c>
      <c r="S26" s="16">
        <f t="shared" si="6"/>
        <v>5.3483711425781024</v>
      </c>
      <c r="T26" s="14"/>
    </row>
    <row r="27" spans="1:35" s="2" customFormat="1" ht="17.10000000000000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4"/>
    </row>
    <row r="28" spans="1:35" s="2" customFormat="1" ht="17.10000000000000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4"/>
    </row>
    <row r="29" spans="1:35" s="2" customFormat="1" ht="17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4"/>
    </row>
    <row r="30" spans="1:35" s="2" customFormat="1" ht="17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4"/>
    </row>
    <row r="31" spans="1:35" s="2" customFormat="1" ht="17.10000000000000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4"/>
    </row>
    <row r="32" spans="1:35" s="2" customFormat="1" ht="17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4"/>
      <c r="AG32" s="1"/>
      <c r="AH32" s="1"/>
      <c r="AI32" s="1"/>
    </row>
  </sheetData>
  <mergeCells count="15">
    <mergeCell ref="H2:I2"/>
    <mergeCell ref="J2:K2"/>
    <mergeCell ref="L2:M2"/>
    <mergeCell ref="H1:I1"/>
    <mergeCell ref="J1:K1"/>
    <mergeCell ref="L1:M1"/>
    <mergeCell ref="AG3:AI3"/>
    <mergeCell ref="AG4:AI4"/>
    <mergeCell ref="AG5:AI5"/>
    <mergeCell ref="AG6:AI6"/>
    <mergeCell ref="Z1:Z3"/>
    <mergeCell ref="AA1:AA3"/>
    <mergeCell ref="AB1:AB3"/>
    <mergeCell ref="AC1:AC3"/>
    <mergeCell ref="AD1:AD3"/>
  </mergeCells>
  <pageMargins left="1.18" right="0.5" top="0" bottom="0" header="0.5" footer="0.5"/>
  <pageSetup paperSize="5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KPI</vt:lpstr>
      <vt:lpstr>Data</vt:lpstr>
      <vt:lpstr>chart1</vt:lpstr>
      <vt:lpstr>chart2</vt:lpstr>
      <vt:lpstr>Data!Print_Area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70250875</cp:lastModifiedBy>
  <dcterms:created xsi:type="dcterms:W3CDTF">2015-09-15T08:10:46Z</dcterms:created>
  <dcterms:modified xsi:type="dcterms:W3CDTF">2015-10-31T11:31:55Z</dcterms:modified>
</cp:coreProperties>
</file>