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ella\Desktop\"/>
    </mc:Choice>
  </mc:AlternateContent>
  <bookViews>
    <workbookView xWindow="0" yWindow="0" windowWidth="19200" windowHeight="7245" firstSheet="1" activeTab="1"/>
  </bookViews>
  <sheets>
    <sheet name="data" sheetId="1" state="hidden" r:id="rId1"/>
    <sheet name="KPI" sheetId="2" r:id="rId2"/>
  </sheets>
  <externalReferences>
    <externalReference r:id="rId3"/>
    <externalReference r:id="rId4"/>
  </externalReferences>
  <definedNames>
    <definedName name="__IntlFixup" hidden="1">TRUE</definedName>
    <definedName name="__SHR1">#REF!</definedName>
    <definedName name="__SHR2">#REF!</definedName>
    <definedName name="__tax1">#REF!</definedName>
    <definedName name="__tax2">#REF!</definedName>
    <definedName name="__tax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_xlnm.Print_Area" localSheetId="0">data!$B$2:$N$29</definedName>
    <definedName name="_xlnm.Print_Area">#REF!</definedName>
    <definedName name="avdeposit">[2]avdeposit!$A$1:$J$61</definedName>
    <definedName name="boxes">#REF!</definedName>
    <definedName name="button_area_1">#REF!</definedName>
    <definedName name="C_">'[1]Profit-Loss'!#REF!</definedName>
    <definedName name="CC">#REF!</definedName>
    <definedName name="CCT">#REF!</definedName>
    <definedName name="CDB">#REF!</definedName>
    <definedName name="celltips_area">#REF!</definedName>
    <definedName name="classified">[2]classified!$A$1:$J$61</definedName>
    <definedName name="COSTFUN">[2]COSTFUN!#REF!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4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EX">#REF!</definedName>
    <definedName name="EXPORTS">[2]exports!#REF!</definedName>
    <definedName name="FCDEPOSIT">[2]fcdeposit!#REF!</definedName>
    <definedName name="FiltroDati_delta">#N/A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>[2]hremitt!#REF!</definedName>
    <definedName name="IMPORTS">[2]imports!#REF!</definedName>
    <definedName name="INT">[2]int!#REF!</definedName>
    <definedName name="LOC">#REF!</definedName>
    <definedName name="LTR">#REF!</definedName>
    <definedName name="nfbincome">[2]nfbincome!$A$1:$J$61</definedName>
    <definedName name="NO">#REF!</definedName>
    <definedName name="NS">#REF!</definedName>
    <definedName name="profitloss">[2]profitloss!$A$1:$J$61</definedName>
    <definedName name="PRTCSOLD">[2]prtcsold!#REF!</definedName>
    <definedName name="SS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52511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W12" i="1" l="1"/>
  <c r="X17" i="1" s="1"/>
  <c r="C8" i="2"/>
  <c r="C32" i="2"/>
  <c r="Y21" i="1" l="1"/>
  <c r="AU36" i="2" s="1"/>
  <c r="Z21" i="1"/>
  <c r="AU35" i="2" s="1"/>
  <c r="AA21" i="1"/>
  <c r="AU34" i="2" s="1"/>
  <c r="X21" i="1"/>
  <c r="AU33" i="2" s="1"/>
  <c r="X14" i="1"/>
  <c r="X15" i="1"/>
  <c r="X16" i="1"/>
  <c r="R29" i="1" l="1"/>
  <c r="Q29" i="1"/>
  <c r="T29" i="1" s="1"/>
  <c r="R28" i="1"/>
  <c r="Q28" i="1"/>
  <c r="T28" i="1" s="1"/>
  <c r="R27" i="1"/>
  <c r="Q27" i="1"/>
  <c r="T27" i="1" s="1"/>
  <c r="R26" i="1"/>
  <c r="S26" i="1" s="1"/>
  <c r="Q26" i="1"/>
  <c r="T26" i="1" s="1"/>
  <c r="R25" i="1"/>
  <c r="Q25" i="1"/>
  <c r="T25" i="1" s="1"/>
  <c r="R24" i="1"/>
  <c r="Q24" i="1"/>
  <c r="T24" i="1" s="1"/>
  <c r="R23" i="1"/>
  <c r="Q23" i="1"/>
  <c r="T23" i="1" s="1"/>
  <c r="R22" i="1"/>
  <c r="Q22" i="1"/>
  <c r="T22" i="1" s="1"/>
  <c r="R21" i="1"/>
  <c r="Q21" i="1"/>
  <c r="T21" i="1" s="1"/>
  <c r="R20" i="1"/>
  <c r="Q20" i="1"/>
  <c r="T20" i="1" s="1"/>
  <c r="R19" i="1"/>
  <c r="Q19" i="1"/>
  <c r="T19" i="1" s="1"/>
  <c r="R18" i="1"/>
  <c r="Q18" i="1"/>
  <c r="T18" i="1" s="1"/>
  <c r="R17" i="1"/>
  <c r="Q17" i="1"/>
  <c r="T17" i="1" s="1"/>
  <c r="R16" i="1"/>
  <c r="Q16" i="1"/>
  <c r="T16" i="1" s="1"/>
  <c r="R15" i="1"/>
  <c r="Q15" i="1"/>
  <c r="T15" i="1" s="1"/>
  <c r="R14" i="1"/>
  <c r="Q14" i="1"/>
  <c r="T14" i="1" s="1"/>
  <c r="R13" i="1"/>
  <c r="Q13" i="1"/>
  <c r="T13" i="1" s="1"/>
  <c r="R12" i="1"/>
  <c r="Q12" i="1"/>
  <c r="T12" i="1" s="1"/>
  <c r="R11" i="1"/>
  <c r="Q11" i="1"/>
  <c r="T11" i="1" s="1"/>
  <c r="R10" i="1"/>
  <c r="Q10" i="1"/>
  <c r="T10" i="1" s="1"/>
  <c r="R9" i="1"/>
  <c r="Q9" i="1"/>
  <c r="T9" i="1" s="1"/>
  <c r="R8" i="1"/>
  <c r="Q8" i="1"/>
  <c r="T8" i="1" s="1"/>
  <c r="R7" i="1"/>
  <c r="Q7" i="1"/>
  <c r="T7" i="1" s="1"/>
  <c r="R6" i="1"/>
  <c r="Q6" i="1"/>
  <c r="T6" i="1" s="1"/>
  <c r="R5" i="1"/>
  <c r="Q5" i="1"/>
  <c r="T5" i="1" s="1"/>
  <c r="J10" i="2" l="1"/>
  <c r="X10" i="2"/>
  <c r="AL10" i="2"/>
  <c r="C18" i="2"/>
  <c r="Q18" i="2"/>
  <c r="AE18" i="2"/>
  <c r="AS18" i="2"/>
  <c r="J26" i="2"/>
  <c r="X26" i="2"/>
  <c r="AL26" i="2"/>
  <c r="J34" i="2"/>
  <c r="C10" i="2"/>
  <c r="Q10" i="2"/>
  <c r="AE10" i="2"/>
  <c r="AS10" i="2"/>
  <c r="J18" i="2"/>
  <c r="X18" i="2"/>
  <c r="AL18" i="2"/>
  <c r="C26" i="2"/>
  <c r="Q26" i="2"/>
  <c r="AE26" i="2"/>
  <c r="AS26" i="2"/>
  <c r="C36" i="2"/>
  <c r="C34" i="2"/>
  <c r="Q34" i="2"/>
  <c r="S8" i="1"/>
  <c r="S10" i="1"/>
  <c r="S14" i="1"/>
  <c r="S16" i="1"/>
  <c r="S20" i="1"/>
  <c r="S22" i="1"/>
  <c r="S5" i="1"/>
  <c r="S7" i="1"/>
  <c r="S9" i="1"/>
  <c r="S11" i="1"/>
  <c r="S13" i="1"/>
  <c r="S15" i="1"/>
  <c r="S17" i="1"/>
  <c r="S19" i="1"/>
  <c r="S21" i="1"/>
  <c r="S23" i="1"/>
  <c r="S25" i="1"/>
  <c r="S27" i="1"/>
  <c r="G36" i="2"/>
  <c r="S29" i="1"/>
  <c r="S6" i="1"/>
  <c r="S12" i="1"/>
  <c r="S18" i="1"/>
  <c r="S24" i="1"/>
  <c r="S28" i="1"/>
  <c r="N36" i="2"/>
  <c r="Q32" i="2"/>
  <c r="J32" i="2"/>
  <c r="C24" i="2"/>
  <c r="AS24" i="2"/>
  <c r="AL24" i="2"/>
  <c r="AE24" i="2"/>
  <c r="X24" i="2"/>
  <c r="Q24" i="2"/>
  <c r="J24" i="2"/>
  <c r="AS16" i="2"/>
  <c r="AL16" i="2"/>
  <c r="AE16" i="2"/>
  <c r="X16" i="2"/>
  <c r="Q16" i="2"/>
  <c r="J16" i="2"/>
  <c r="C16" i="2"/>
  <c r="AS8" i="2"/>
  <c r="AL8" i="2"/>
  <c r="AE8" i="2"/>
  <c r="X8" i="2"/>
  <c r="Q8" i="2"/>
  <c r="J8" i="2"/>
  <c r="N12" i="2" l="1"/>
  <c r="AB20" i="2"/>
  <c r="AL28" i="2"/>
  <c r="AW20" i="2"/>
  <c r="AW12" i="2"/>
  <c r="AS20" i="2"/>
  <c r="AI20" i="2"/>
  <c r="AW28" i="2"/>
  <c r="U28" i="2"/>
  <c r="AB12" i="2"/>
  <c r="AS28" i="2"/>
  <c r="G20" i="2"/>
  <c r="AE20" i="2"/>
  <c r="Q28" i="2"/>
  <c r="X12" i="2"/>
  <c r="AI28" i="2"/>
  <c r="U12" i="2"/>
  <c r="AP12" i="2"/>
  <c r="J36" i="2"/>
  <c r="AL12" i="2"/>
  <c r="X20" i="2"/>
  <c r="G28" i="2"/>
  <c r="AE12" i="2"/>
  <c r="AE28" i="2"/>
  <c r="AP28" i="2"/>
  <c r="U36" i="2"/>
  <c r="AP20" i="2"/>
  <c r="N20" i="2"/>
  <c r="AI12" i="2"/>
  <c r="G12" i="2"/>
  <c r="N28" i="2"/>
  <c r="U20" i="2"/>
  <c r="X28" i="2"/>
  <c r="Q20" i="2"/>
  <c r="J12" i="2"/>
  <c r="J20" i="2"/>
  <c r="C12" i="2"/>
  <c r="J28" i="2"/>
  <c r="C20" i="2"/>
  <c r="Q36" i="2"/>
  <c r="C28" i="2"/>
  <c r="AS12" i="2"/>
  <c r="AB28" i="2"/>
  <c r="AL20" i="2"/>
  <c r="Q12" i="2"/>
</calcChain>
</file>

<file path=xl/sharedStrings.xml><?xml version="1.0" encoding="utf-8"?>
<sst xmlns="http://schemas.openxmlformats.org/spreadsheetml/2006/main" count="179" uniqueCount="63">
  <si>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</si>
  <si>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</si>
  <si>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</si>
  <si>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</si>
  <si>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</si>
  <si>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</si>
  <si>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</si>
  <si>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</si>
  <si>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</si>
  <si>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</si>
  <si>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</si>
  <si>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</si>
  <si>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</si>
  <si>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</si>
  <si>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</si>
  <si>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</si>
  <si>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</si>
  <si>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</si>
  <si>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</si>
  <si>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</si>
  <si>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</si>
  <si>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</si>
  <si>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</si>
  <si>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</si>
  <si>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</si>
  <si>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</si>
  <si>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</si>
  <si>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</si>
  <si>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</si>
  <si>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</si>
  <si>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</si>
  <si>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</si>
  <si>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</si>
  <si>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</si>
  <si>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</si>
  <si>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</si>
  <si>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</si>
  <si>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</si>
  <si>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</si>
  <si>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</si>
  <si>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Income</t>
  </si>
  <si>
    <t>Expenditure Excluding Administrative Exp.</t>
  </si>
  <si>
    <t>Personal Expenses</t>
  </si>
  <si>
    <t>Other Expenses</t>
  </si>
  <si>
    <t>KPI</t>
  </si>
  <si>
    <r>
      <rPr>
        <sz val="10"/>
        <rFont val="Calibri"/>
        <family val="2"/>
      </rPr>
      <t>Δ</t>
    </r>
    <r>
      <rPr>
        <sz val="9"/>
        <rFont val="Arial"/>
        <family val="2"/>
      </rPr>
      <t xml:space="preserve"> %</t>
    </r>
  </si>
  <si>
    <r>
      <rPr>
        <sz val="10"/>
        <rFont val="Calibri"/>
        <family val="2"/>
      </rPr>
      <t>Δ</t>
    </r>
    <r>
      <rPr>
        <sz val="9"/>
        <rFont val="Arial"/>
        <family val="2"/>
      </rPr>
      <t xml:space="preserve"> abs</t>
    </r>
  </si>
  <si>
    <t>Δ month PY</t>
  </si>
  <si>
    <r>
      <rPr>
        <sz val="10"/>
        <rFont val="Calibri"/>
        <family val="2"/>
      </rPr>
      <t>Δ</t>
    </r>
    <r>
      <rPr>
        <sz val="9"/>
        <rFont val="Arial"/>
        <family val="2"/>
      </rPr>
      <t xml:space="preserve"> vs target</t>
    </r>
  </si>
  <si>
    <t>delta</t>
  </si>
  <si>
    <t>Etichette di riga</t>
  </si>
  <si>
    <t>Totale complessivo</t>
  </si>
  <si>
    <r>
      <rPr>
        <sz val="10"/>
        <rFont val="Calibri"/>
        <family val="2"/>
      </rPr>
      <t>Δ</t>
    </r>
    <r>
      <rPr>
        <sz val="9"/>
        <rFont val="Arial"/>
        <family val="2"/>
      </rPr>
      <t xml:space="preserve"> vs base</t>
    </r>
  </si>
  <si>
    <t>valori ripeti</t>
  </si>
  <si>
    <t>Δ abs</t>
  </si>
  <si>
    <t>Δ %</t>
  </si>
  <si>
    <t>month PY</t>
  </si>
  <si>
    <t>ln delta abs</t>
  </si>
  <si>
    <t>Tgt</t>
  </si>
  <si>
    <t>Act</t>
  </si>
  <si>
    <t>dot spacing</t>
  </si>
  <si>
    <t>●</t>
  </si>
  <si>
    <t>KPI visualization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</si>
</sst>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%"/>
    <numFmt numFmtId="167" formatCode="#,##0.00&quot; $&quot;;[Red]\-#,##0.00&quot; $&quot;"/>
    <numFmt numFmtId="168" formatCode="&quot; $&quot;* #,##0.00_ ;"/>
    <numFmt numFmtId="169" formatCode="_-* #,##0.00\ _F_-;\-* #,##0.00\ _F_-;_-* &quot;-&quot;??\ _F_-;_-@_-"/>
    <numFmt numFmtId="170" formatCode="[&gt;1]\ &quot;Pk of &quot;\ #;[=1]\ &quot;Each&quot;;\ 0.000\ &quot; km&quot;"/>
    <numFmt numFmtId="171" formatCode="0.00_)"/>
    <numFmt numFmtId="172" formatCode="_-&quot;$&quot;* #,##0_-;\-&quot;$&quot;* #,##0_-;_-&quot;$&quot;* &quot;-&quot;_-;_-@_-"/>
    <numFmt numFmtId="173" formatCode="_-&quot;£&quot;* #,##0_-;\-&quot;£&quot;* #,##0_-;_-&quot;£&quot;* &quot;-&quot;_-;_-@_-"/>
    <numFmt numFmtId="174" formatCode="_-&quot;£&quot;* #,##0.00_-;\-&quot;£&quot;* #,##0.00_-;_-&quot;£&quot;* &quot;-&quot;??_-;_-@_-"/>
    <numFmt numFmtId="175" formatCode="_-* #,##0.00_р_._-;\-* #,##0.00_р_._-;_-* &quot;-&quot;??_р_.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sz val="9"/>
      <name val="Arial"/>
      <family val="2"/>
    </font>
    <font>
      <sz val="18"/>
      <color theme="1"/>
      <name val="Lao UI"/>
      <family val="2"/>
    </font>
    <font>
      <sz val="11"/>
      <color theme="1"/>
      <name val="Helvetica neue"/>
    </font>
    <font>
      <sz val="10"/>
      <color theme="1"/>
      <name val="Calibri"/>
      <family val="2"/>
      <scheme val="minor"/>
    </font>
    <font>
      <b/>
      <sz val="11"/>
      <color theme="1"/>
      <name val="Helvetica neue"/>
    </font>
    <font>
      <sz val="10"/>
      <color theme="1"/>
      <name val="Calibri"/>
      <family val="2"/>
    </font>
    <font>
      <b/>
      <sz val="20"/>
      <color theme="1"/>
      <name val="Lao UI"/>
      <family val="2"/>
    </font>
    <font>
      <sz val="16"/>
      <color theme="1"/>
      <name val="Calibri"/>
      <family val="2"/>
    </font>
    <font>
      <sz val="22"/>
      <color theme="1" tint="0.499984740745262"/>
      <name val="Calibri"/>
      <family val="2"/>
    </font>
    <font>
      <b/>
      <sz val="26"/>
      <color theme="1"/>
      <name val="Lao UI"/>
      <family val="2"/>
    </font>
    <font>
      <b/>
      <sz val="22"/>
      <color rgb="FF5B8F61"/>
      <name val="Calibri"/>
      <family val="2"/>
    </font>
    <font>
      <b/>
      <sz val="22"/>
      <color rgb="FF7030A0"/>
      <name val="Calibri"/>
      <family val="2"/>
    </font>
    <font>
      <b/>
      <sz val="22"/>
      <color theme="0" tint="-0.1499984740745262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rgb="FF7E7E7E"/>
      </top>
      <bottom/>
      <diagonal/>
    </border>
    <border>
      <left/>
      <right/>
      <top/>
      <bottom style="thin">
        <color rgb="FF7E7E7E"/>
      </bottom>
      <diagonal/>
    </border>
    <border>
      <left/>
      <right/>
      <top style="hair">
        <color rgb="FF7E7E7E"/>
      </top>
      <bottom style="hair">
        <color rgb="FF7E7E7E"/>
      </bottom>
      <diagonal/>
    </border>
    <border>
      <left/>
      <right/>
      <top style="hair">
        <color rgb="FF7E7E7E"/>
      </top>
      <bottom/>
      <diagonal/>
    </border>
    <border>
      <left/>
      <right style="hair">
        <color rgb="FF7E7E7E"/>
      </right>
      <top style="hair">
        <color rgb="FF7E7E7E"/>
      </top>
      <bottom/>
      <diagonal/>
    </border>
    <border>
      <left style="hair">
        <color rgb="FF7E7E7E"/>
      </left>
      <right/>
      <top style="hair">
        <color rgb="FF7E7E7E"/>
      </top>
      <bottom/>
      <diagonal/>
    </border>
    <border>
      <left/>
      <right/>
      <top/>
      <bottom style="hair">
        <color rgb="FF7E7E7E"/>
      </bottom>
      <diagonal/>
    </border>
    <border>
      <left style="hair">
        <color rgb="FF7E7E7E"/>
      </left>
      <right/>
      <top/>
      <bottom/>
      <diagonal/>
    </border>
    <border>
      <left style="thin">
        <color rgb="FF585858"/>
      </left>
      <right/>
      <top style="thin">
        <color rgb="FF585858"/>
      </top>
      <bottom/>
      <diagonal/>
    </border>
    <border>
      <left/>
      <right/>
      <top style="thin">
        <color rgb="FF585858"/>
      </top>
      <bottom/>
      <diagonal/>
    </border>
    <border>
      <left/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/>
      <top/>
      <bottom/>
      <diagonal/>
    </border>
    <border>
      <left/>
      <right style="thin">
        <color rgb="FF585858"/>
      </right>
      <top/>
      <bottom/>
      <diagonal/>
    </border>
    <border>
      <left style="thin">
        <color rgb="FF585858"/>
      </left>
      <right/>
      <top/>
      <bottom style="hair">
        <color rgb="FF7E7E7E"/>
      </bottom>
      <diagonal/>
    </border>
    <border>
      <left/>
      <right style="thin">
        <color rgb="FF585858"/>
      </right>
      <top/>
      <bottom style="hair">
        <color rgb="FF7E7E7E"/>
      </bottom>
      <diagonal/>
    </border>
    <border>
      <left style="thin">
        <color rgb="FF585858"/>
      </left>
      <right/>
      <top style="hair">
        <color rgb="FF7E7E7E"/>
      </top>
      <bottom/>
      <diagonal/>
    </border>
    <border>
      <left/>
      <right style="thin">
        <color rgb="FF585858"/>
      </right>
      <top style="hair">
        <color rgb="FF7E7E7E"/>
      </top>
      <bottom/>
      <diagonal/>
    </border>
    <border>
      <left style="thin">
        <color rgb="FF585858"/>
      </left>
      <right/>
      <top/>
      <bottom style="thin">
        <color rgb="FF585858"/>
      </bottom>
      <diagonal/>
    </border>
    <border>
      <left/>
      <right/>
      <top/>
      <bottom style="thin">
        <color rgb="FF585858"/>
      </bottom>
      <diagonal/>
    </border>
    <border>
      <left style="hair">
        <color rgb="FF7E7E7E"/>
      </left>
      <right/>
      <top/>
      <bottom style="thin">
        <color rgb="FF585858"/>
      </bottom>
      <diagonal/>
    </border>
    <border>
      <left/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/>
      <top style="hair">
        <color rgb="FF7E7E7E"/>
      </top>
      <bottom style="hair">
        <color rgb="FF7E7E7E"/>
      </bottom>
      <diagonal/>
    </border>
    <border>
      <left/>
      <right style="thin">
        <color rgb="FF585858"/>
      </right>
      <top style="hair">
        <color rgb="FF7E7E7E"/>
      </top>
      <bottom style="hair">
        <color rgb="FF7E7E7E"/>
      </bottom>
      <diagonal/>
    </border>
    <border>
      <left/>
      <right style="hair">
        <color rgb="FF7E7E7E"/>
      </right>
      <top/>
      <bottom style="thin">
        <color rgb="FF585858"/>
      </bottom>
      <diagonal/>
    </border>
    <border>
      <left style="thin">
        <color rgb="FF585858"/>
      </left>
      <right/>
      <top/>
      <bottom style="hair">
        <color rgb="FF78828C"/>
      </bottom>
      <diagonal/>
    </border>
    <border>
      <left/>
      <right/>
      <top/>
      <bottom style="hair">
        <color rgb="FF78828C"/>
      </bottom>
      <diagonal/>
    </border>
    <border>
      <left/>
      <right style="thin">
        <color rgb="FF585858"/>
      </right>
      <top/>
      <bottom style="hair">
        <color rgb="FF78828C"/>
      </bottom>
      <diagonal/>
    </border>
    <border>
      <left/>
      <right/>
      <top/>
      <bottom style="medium">
        <color rgb="FF585858"/>
      </bottom>
      <diagonal/>
    </border>
  </borders>
  <cellStyleXfs count="6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69" fontId="2" fillId="0" borderId="0" applyFont="0" applyFill="0" applyBorder="0" applyAlignment="0" applyProtection="0"/>
    <xf numFmtId="170" fontId="10" fillId="0" borderId="0" applyFill="0" applyBorder="0">
      <alignment horizontal="center" vertical="top"/>
    </xf>
    <xf numFmtId="171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2" fillId="0" borderId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5" fontId="15" fillId="0" borderId="4" xfId="4" applyNumberFormat="1" applyFont="1" applyFill="1" applyBorder="1" applyAlignment="1">
      <alignment horizontal="right"/>
    </xf>
    <xf numFmtId="165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6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6" borderId="4" xfId="2" applyFont="1" applyFill="1" applyBorder="1" applyAlignment="1">
      <alignment horizontal="center"/>
    </xf>
    <xf numFmtId="165" fontId="15" fillId="7" borderId="4" xfId="4" applyNumberFormat="1" applyFont="1" applyFill="1" applyBorder="1" applyAlignment="1">
      <alignment horizontal="right"/>
    </xf>
    <xf numFmtId="0" fontId="0" fillId="0" borderId="0" xfId="0" applyBorder="1"/>
    <xf numFmtId="0" fontId="2" fillId="0" borderId="0" xfId="2" applyAlignment="1">
      <alignment horizontal="center"/>
    </xf>
    <xf numFmtId="0" fontId="16" fillId="0" borderId="0" xfId="2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0" fontId="2" fillId="0" borderId="0" xfId="1" applyNumberFormat="1" applyFont="1" applyFill="1"/>
    <xf numFmtId="3" fontId="2" fillId="0" borderId="0" xfId="2" applyNumberFormat="1" applyFont="1" applyFill="1" applyAlignment="1">
      <alignment horizontal="center"/>
    </xf>
    <xf numFmtId="0" fontId="0" fillId="0" borderId="8" xfId="0" applyBorder="1"/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0" fontId="0" fillId="0" borderId="0" xfId="0" quotePrefix="1"/>
    <xf numFmtId="1" fontId="2" fillId="0" borderId="0" xfId="2" applyNumberFormat="1" applyFont="1" applyFill="1"/>
    <xf numFmtId="0" fontId="3" fillId="2" borderId="4" xfId="2" applyFont="1" applyFill="1" applyBorder="1" applyAlignment="1">
      <alignment horizontal="center"/>
    </xf>
    <xf numFmtId="0" fontId="21" fillId="8" borderId="16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3" fontId="18" fillId="8" borderId="19" xfId="0" applyNumberFormat="1" applyFont="1" applyFill="1" applyBorder="1" applyAlignment="1">
      <alignment horizontal="center" vertical="center"/>
    </xf>
    <xf numFmtId="3" fontId="18" fillId="8" borderId="0" xfId="0" applyNumberFormat="1" applyFont="1" applyFill="1" applyBorder="1" applyAlignment="1">
      <alignment horizontal="center" vertical="center"/>
    </xf>
    <xf numFmtId="3" fontId="18" fillId="8" borderId="20" xfId="0" applyNumberFormat="1" applyFont="1" applyFill="1" applyBorder="1" applyAlignment="1">
      <alignment horizontal="center" vertical="center"/>
    </xf>
    <xf numFmtId="3" fontId="18" fillId="8" borderId="21" xfId="0" applyNumberFormat="1" applyFont="1" applyFill="1" applyBorder="1" applyAlignment="1">
      <alignment horizontal="center" vertical="center"/>
    </xf>
    <xf numFmtId="3" fontId="18" fillId="8" borderId="14" xfId="0" applyNumberFormat="1" applyFont="1" applyFill="1" applyBorder="1" applyAlignment="1">
      <alignment horizontal="center" vertical="center"/>
    </xf>
    <xf numFmtId="3" fontId="18" fillId="8" borderId="22" xfId="0" applyNumberFormat="1" applyFont="1" applyFill="1" applyBorder="1" applyAlignment="1">
      <alignment horizontal="center" vertical="center"/>
    </xf>
    <xf numFmtId="3" fontId="18" fillId="8" borderId="32" xfId="0" applyNumberFormat="1" applyFont="1" applyFill="1" applyBorder="1" applyAlignment="1">
      <alignment horizontal="center" vertical="center"/>
    </xf>
    <xf numFmtId="3" fontId="18" fillId="8" borderId="33" xfId="0" applyNumberFormat="1" applyFont="1" applyFill="1" applyBorder="1" applyAlignment="1">
      <alignment horizontal="center" vertical="center"/>
    </xf>
    <xf numFmtId="3" fontId="18" fillId="8" borderId="34" xfId="0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3" fontId="0" fillId="8" borderId="25" xfId="0" applyNumberFormat="1" applyFill="1" applyBorder="1" applyAlignment="1">
      <alignment horizontal="center" vertical="center"/>
    </xf>
    <xf numFmtId="3" fontId="0" fillId="8" borderId="26" xfId="0" applyNumberFormat="1" applyFill="1" applyBorder="1" applyAlignment="1">
      <alignment horizontal="center" vertical="center"/>
    </xf>
    <xf numFmtId="3" fontId="0" fillId="8" borderId="31" xfId="0" applyNumberFormat="1" applyFill="1" applyBorder="1" applyAlignment="1">
      <alignment horizontal="center" vertical="center"/>
    </xf>
    <xf numFmtId="9" fontId="0" fillId="8" borderId="26" xfId="1" applyFont="1" applyFill="1" applyBorder="1" applyAlignment="1">
      <alignment horizontal="center" vertical="center"/>
    </xf>
    <xf numFmtId="9" fontId="0" fillId="8" borderId="28" xfId="1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22" fillId="8" borderId="23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9" fontId="0" fillId="8" borderId="27" xfId="1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/>
    <xf numFmtId="0" fontId="26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Alignment="1" applyProtection="1">
      <alignment horizontal="center"/>
      <protection locked="0"/>
    </xf>
  </cellXfs>
  <cellStyles count="67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Normale" xfId="0" builtinId="0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Percentuale" xfId="1" builtinId="5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Währung [0]_Compiling Utility Macros" xfId="63"/>
    <cellStyle name="Währung_Compiling Utility Macros" xfId="64"/>
    <cellStyle name="Обычный_budget-Dec-01" xfId="65"/>
    <cellStyle name="Финансовый_MBCR Overseas-Revised" xfId="66"/>
  </cellStyles>
  <dxfs count="71">
    <dxf>
      <font>
        <b/>
        <color theme="1"/>
      </font>
      <border>
        <bottom style="thin">
          <color theme="0" tint="-0.34998626667073579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  <dxf>
      <font>
        <b val="0"/>
        <i val="0"/>
      </font>
    </dxf>
    <dxf>
      <font>
        <color theme="0"/>
      </font>
      <fill>
        <patternFill>
          <bgColor rgb="FF5B8F61"/>
        </patternFill>
      </fill>
    </dxf>
    <dxf>
      <font>
        <color theme="0"/>
      </font>
      <fill>
        <patternFill>
          <bgColor rgb="FFE31717"/>
        </patternFill>
      </fill>
    </dxf>
  </dxfs>
  <tableStyles count="1" defaultTableStyle="TableStyleMedium2" defaultPivotStyle="PivotStyleLight16">
    <tableStyle name="stile" pivot="0" table="0" count="10">
      <tableStyleElement type="wholeTable" dxfId="1"/>
      <tableStyleElement type="headerRow" dxfId="0"/>
    </tableStyle>
  </tableStyles>
  <colors>
    <mruColors>
      <color rgb="FF78828C"/>
      <color rgb="FF5B8F61"/>
      <color rgb="FF585858"/>
      <color rgb="FFE31717"/>
      <color rgb="FFF32323"/>
      <color rgb="FFD15F45"/>
      <color rgb="FF7C9B9B"/>
      <color rgb="FFD9D9D9"/>
      <color rgb="FF7E7E7E"/>
      <color rgb="FF7E0000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4.9989318521683403E-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theme="0" tint="-0.14999847407452621"/>
              <bgColor theme="0" tint="-0.1499984740745262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 tint="-0.249977111117893"/>
              <bgColor theme="0" tint="-0.249977111117893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i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data!$X$20</c:f>
              <c:strCache>
                <c:ptCount val="1"/>
                <c:pt idx="0">
                  <c:v>Act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17500">
                <a:solidFill>
                  <a:srgbClr val="5B8F61"/>
                </a:solidFill>
              </a:ln>
              <a:effectLst/>
            </c:spPr>
          </c:marker>
          <c:xVal>
            <c:numRef>
              <c:f>data!$X$21</c:f>
              <c:numCache>
                <c:formatCode>General</c:formatCode>
                <c:ptCount val="1"/>
                <c:pt idx="0">
                  <c:v>177.08499999999998</c:v>
                </c:pt>
              </c:numCache>
            </c:numRef>
          </c:xVal>
          <c:yVal>
            <c:numRef>
              <c:f>data!$AB$21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data!$Y$20</c:f>
              <c:strCache>
                <c:ptCount val="1"/>
                <c:pt idx="0">
                  <c:v>Base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1750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data!$Y$21</c:f>
              <c:numCache>
                <c:formatCode>General</c:formatCode>
                <c:ptCount val="1"/>
                <c:pt idx="0">
                  <c:v>346.73</c:v>
                </c:pt>
              </c:numCache>
            </c:numRef>
          </c:xVal>
          <c:yVal>
            <c:numRef>
              <c:f>data!$AB$21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data!$Z$20</c:f>
              <c:strCache>
                <c:ptCount val="1"/>
                <c:pt idx="0">
                  <c:v>month PY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0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xVal>
            <c:numRef>
              <c:f>data!$Z$21</c:f>
              <c:numCache>
                <c:formatCode>General</c:formatCode>
                <c:ptCount val="1"/>
                <c:pt idx="0">
                  <c:v>271.05599999999998</c:v>
                </c:pt>
              </c:numCache>
            </c:numRef>
          </c:xVal>
          <c:yVal>
            <c:numRef>
              <c:f>data!$AB$21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data!$AA$20</c:f>
              <c:strCache>
                <c:ptCount val="1"/>
                <c:pt idx="0">
                  <c:v>Tgt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317500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data!$AA$21</c:f>
              <c:numCache>
                <c:formatCode>General</c:formatCode>
                <c:ptCount val="1"/>
                <c:pt idx="0">
                  <c:v>222.14426695138889</c:v>
                </c:pt>
              </c:numCache>
            </c:numRef>
          </c:xVal>
          <c:yVal>
            <c:numRef>
              <c:f>data!$AB$21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3336"/>
        <c:axId val="145694592"/>
      </c:scatterChart>
      <c:valAx>
        <c:axId val="243363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694592"/>
        <c:crosses val="autoZero"/>
        <c:crossBetween val="midCat"/>
      </c:valAx>
      <c:valAx>
        <c:axId val="145694592"/>
        <c:scaling>
          <c:orientation val="minMax"/>
          <c:max val="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433633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23812</xdr:colOff>
      <xdr:row>28</xdr:row>
      <xdr:rowOff>50213</xdr:rowOff>
    </xdr:from>
    <xdr:to>
      <xdr:col>28</xdr:col>
      <xdr:colOff>250031</xdr:colOff>
      <xdr:row>36</xdr:row>
      <xdr:rowOff>11906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elt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lt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00" y="5479463"/>
              <a:ext cx="1595437" cy="15333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dati. I filtri dei dati sono supportati in Excel 2010 o versione successiva.
Se la forma è stata modificata in una versione precedente di Excel o se la cartella di lavoro è stata salvata in Excel 2003 o versioni precedenti, non è possibile usare il filtro dei dati.</a:t>
              </a:r>
            </a:p>
          </xdr:txBody>
        </xdr:sp>
      </mc:Fallback>
    </mc:AlternateContent>
    <xdr:clientData/>
  </xdr:twoCellAnchor>
  <xdr:twoCellAnchor>
    <xdr:from>
      <xdr:col>29</xdr:col>
      <xdr:colOff>71023</xdr:colOff>
      <xdr:row>31</xdr:row>
      <xdr:rowOff>35718</xdr:rowOff>
    </xdr:from>
    <xdr:to>
      <xdr:col>44</xdr:col>
      <xdr:colOff>166687</xdr:colOff>
      <xdr:row>36</xdr:row>
      <xdr:rowOff>37785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cesco Petrella" refreshedDate="42308.611161226851" createdVersion="5" refreshedVersion="5" minRefreshableVersion="3" recordCount="3">
  <cacheSource type="worksheet">
    <worksheetSource ref="Y2:Y5" sheet="data"/>
  </cacheSource>
  <cacheFields count="1">
    <cacheField name="delta" numFmtId="0">
      <sharedItems count="3">
        <s v="Δ vs base"/>
        <s v="Δ month PY"/>
        <s v="Δ vs target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</r>
  <r>
    <x v="1"/>
  </r>
  <r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W3:W5" firstHeaderRow="1" firstDataRow="1" firstDataCol="1"/>
  <pivotFields count="1">
    <pivotField axis="axisRow" showAll="0">
      <items count="4">
        <item x="1"/>
        <item h="1" x="0"/>
        <item h="1" x="2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delta" sourceName="delta">
  <pivotTables>
    <pivotTable tabId="1" name="Tabella_pivot3"/>
  </pivotTables>
  <data>
    <tabular pivotCacheId="1">
      <items count="3">
        <i x="1" s="1"/>
        <i x="0"/>
        <i x="2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lta" cache="FiltroDati_delta" caption="delta" showCaption="0" style="stile" rowHeight="432000"/>
</slicer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9"/>
  <sheetViews>
    <sheetView showGridLines="0" zoomScale="85" zoomScaleNormal="85" workbookViewId="0">
      <selection activeCell="W8" sqref="W8"/>
    </sheetView>
  </sheetViews>
  <sheetFormatPr defaultColWidth="9.140625" defaultRowHeight="12.75"/>
  <cols>
    <col min="1" max="1" width="2.42578125" style="1" customWidth="1"/>
    <col min="2" max="2" width="32.5703125" style="1" customWidth="1"/>
    <col min="3" max="14" width="10.28515625" style="1" customWidth="1"/>
    <col min="15" max="15" width="9.140625" style="1"/>
    <col min="16" max="16" width="39.42578125" style="1" bestFit="1" customWidth="1"/>
    <col min="17" max="19" width="9.140625" style="1"/>
    <col min="20" max="20" width="11" style="1" customWidth="1"/>
    <col min="21" max="22" width="9.140625" style="1"/>
    <col min="23" max="23" width="18.28515625" style="1" bestFit="1" customWidth="1"/>
    <col min="24" max="24" width="14.5703125" style="1" customWidth="1"/>
    <col min="25" max="16384" width="9.140625" style="1"/>
  </cols>
  <sheetData>
    <row r="2" spans="2:27" ht="15">
      <c r="B2" s="9" t="s">
        <v>44</v>
      </c>
      <c r="C2" s="3" t="s">
        <v>1</v>
      </c>
      <c r="D2" s="3" t="s">
        <v>2</v>
      </c>
      <c r="E2" s="3" t="s">
        <v>3</v>
      </c>
      <c r="F2" s="3" t="s">
        <v>4</v>
      </c>
      <c r="G2" s="12" t="s">
        <v>4</v>
      </c>
      <c r="H2" s="30" t="s">
        <v>5</v>
      </c>
      <c r="I2" s="30"/>
      <c r="J2" s="30" t="s">
        <v>5</v>
      </c>
      <c r="K2" s="30"/>
      <c r="L2" s="30" t="s">
        <v>5</v>
      </c>
      <c r="M2" s="30"/>
      <c r="N2" s="12" t="s">
        <v>6</v>
      </c>
      <c r="W2"/>
      <c r="X2"/>
      <c r="Y2" s="1" t="s">
        <v>49</v>
      </c>
    </row>
    <row r="3" spans="2:27" ht="15">
      <c r="B3" s="10"/>
      <c r="C3" s="3" t="s">
        <v>0</v>
      </c>
      <c r="D3" s="3" t="s">
        <v>7</v>
      </c>
      <c r="E3" s="3" t="s">
        <v>7</v>
      </c>
      <c r="F3" s="3" t="s">
        <v>6</v>
      </c>
      <c r="G3" s="12" t="s">
        <v>6</v>
      </c>
      <c r="H3" s="30" t="s">
        <v>8</v>
      </c>
      <c r="I3" s="30"/>
      <c r="J3" s="30" t="s">
        <v>9</v>
      </c>
      <c r="K3" s="30"/>
      <c r="L3" s="30" t="s">
        <v>10</v>
      </c>
      <c r="M3" s="30"/>
      <c r="N3" s="12" t="s">
        <v>11</v>
      </c>
      <c r="W3" s="17" t="s">
        <v>50</v>
      </c>
      <c r="X3"/>
      <c r="Y3" s="15" t="s">
        <v>52</v>
      </c>
      <c r="Z3" s="1">
        <v>1</v>
      </c>
      <c r="AA3" s="1">
        <v>2</v>
      </c>
    </row>
    <row r="4" spans="2:27" ht="15">
      <c r="B4" s="11"/>
      <c r="C4" s="3" t="s">
        <v>12</v>
      </c>
      <c r="D4" s="3" t="s">
        <v>13</v>
      </c>
      <c r="E4" s="3" t="s">
        <v>14</v>
      </c>
      <c r="F4" s="3" t="s">
        <v>14</v>
      </c>
      <c r="G4" s="12" t="s">
        <v>15</v>
      </c>
      <c r="H4" s="3" t="s">
        <v>16</v>
      </c>
      <c r="I4" s="3" t="s">
        <v>17</v>
      </c>
      <c r="J4" s="3" t="s">
        <v>18</v>
      </c>
      <c r="K4" s="3" t="s">
        <v>17</v>
      </c>
      <c r="L4" s="3" t="s">
        <v>18</v>
      </c>
      <c r="M4" s="3" t="s">
        <v>17</v>
      </c>
      <c r="N4" s="12">
        <v>2015</v>
      </c>
      <c r="P4" s="1" t="s">
        <v>44</v>
      </c>
      <c r="Q4" s="15" t="s">
        <v>46</v>
      </c>
      <c r="R4" s="15" t="s">
        <v>45</v>
      </c>
      <c r="S4" s="1" t="s">
        <v>53</v>
      </c>
      <c r="T4" s="1" t="s">
        <v>57</v>
      </c>
      <c r="W4" s="18" t="s">
        <v>47</v>
      </c>
      <c r="X4"/>
      <c r="Y4" s="16" t="s">
        <v>47</v>
      </c>
      <c r="Z4" s="1">
        <v>3</v>
      </c>
      <c r="AA4" s="1">
        <v>4</v>
      </c>
    </row>
    <row r="5" spans="2:27" s="2" customFormat="1" ht="17.100000000000001" customHeight="1">
      <c r="B5" s="4" t="s">
        <v>19</v>
      </c>
      <c r="C5" s="5">
        <v>6266.4949999999999</v>
      </c>
      <c r="D5" s="5">
        <v>0</v>
      </c>
      <c r="E5" s="5">
        <v>8359.8739999999998</v>
      </c>
      <c r="F5" s="5">
        <v>6389.1091277222222</v>
      </c>
      <c r="G5" s="13">
        <v>6526.8667209444438</v>
      </c>
      <c r="H5" s="6">
        <v>2093.3789999999999</v>
      </c>
      <c r="I5" s="7">
        <v>0.33405899150960783</v>
      </c>
      <c r="J5" s="6">
        <v>8359.8739999999998</v>
      </c>
      <c r="K5" s="8">
        <v>0</v>
      </c>
      <c r="L5" s="6">
        <v>1970.7648722777776</v>
      </c>
      <c r="M5" s="7">
        <v>0.30845691204845233</v>
      </c>
      <c r="N5" s="13">
        <v>6966.2267019999999</v>
      </c>
      <c r="P5" s="4" t="s">
        <v>19</v>
      </c>
      <c r="Q5" s="20">
        <f>INDEX($H$5:$M$29,MATCH($P5,$B$5:$B$29,0),VLOOKUP($W$4,$Y$3:$AA$5,2,0))</f>
        <v>8359.8739999999998</v>
      </c>
      <c r="R5" s="19">
        <f>INDEX($H$5:$M$29,MATCH($P5,$B$5:$B$29,0),VLOOKUP($W$4,$Y$3:$AA$5,3,0))</f>
        <v>0</v>
      </c>
      <c r="S5" s="2">
        <f>ROUNDUP(R5*100,0)</f>
        <v>0</v>
      </c>
      <c r="T5" s="2">
        <f>IF(Q5=0,0,IF(Q5&lt;0,-1*(LN(ABS(Q5))),LN(Q5)))</f>
        <v>9.0311986341948316</v>
      </c>
      <c r="W5" s="18" t="s">
        <v>51</v>
      </c>
      <c r="X5"/>
      <c r="Y5" s="15" t="s">
        <v>48</v>
      </c>
      <c r="Z5" s="2">
        <v>5</v>
      </c>
      <c r="AA5" s="2">
        <v>6</v>
      </c>
    </row>
    <row r="6" spans="2:27" s="2" customFormat="1" ht="17.100000000000001" customHeight="1">
      <c r="B6" s="4" t="s">
        <v>20</v>
      </c>
      <c r="C6" s="5">
        <v>5407.5510000000004</v>
      </c>
      <c r="D6" s="5">
        <v>3934.1880000000001</v>
      </c>
      <c r="E6" s="5">
        <v>4160.8440000000001</v>
      </c>
      <c r="F6" s="5">
        <v>5387.4560903888887</v>
      </c>
      <c r="G6" s="13">
        <v>5507.3750539444436</v>
      </c>
      <c r="H6" s="6">
        <v>-1246.7070000000003</v>
      </c>
      <c r="I6" s="7">
        <v>-0.23054928192078081</v>
      </c>
      <c r="J6" s="6">
        <v>226.65599999999995</v>
      </c>
      <c r="K6" s="8">
        <v>5.7611888399842597E-2</v>
      </c>
      <c r="L6" s="6">
        <v>-1226.6120903888886</v>
      </c>
      <c r="M6" s="7">
        <v>-0.22767927381851696</v>
      </c>
      <c r="N6" s="13">
        <v>5893.2191459999995</v>
      </c>
      <c r="P6" s="4" t="s">
        <v>20</v>
      </c>
      <c r="Q6" s="20">
        <f t="shared" ref="Q6:Q29" si="0">INDEX($H$5:$M$29,MATCH($P6,$B$5:$B$29,0),VLOOKUP($W$4,$Y$3:$AA$5,2,0))</f>
        <v>226.65599999999995</v>
      </c>
      <c r="R6" s="19">
        <f t="shared" ref="R6:R29" si="1">INDEX($H$5:$M$29,MATCH($P6,$B$5:$B$29,0),VLOOKUP($W$4,$Y$3:$AA$5,3,0))</f>
        <v>5.7611888399842597E-2</v>
      </c>
      <c r="S6" s="2">
        <f t="shared" ref="S6:S29" si="2">ROUNDUP(R6*100,0)</f>
        <v>6</v>
      </c>
      <c r="T6" s="2">
        <f t="shared" ref="T6:T29" si="3">IF(Q6=0,0,IF(Q6&lt;0,-1*(LN(ABS(Q6))),LN(Q6)))</f>
        <v>5.4234334495712115</v>
      </c>
      <c r="W6"/>
      <c r="X6"/>
      <c r="Y6"/>
    </row>
    <row r="7" spans="2:27" s="2" customFormat="1" ht="17.100000000000001" customHeight="1">
      <c r="B7" s="4" t="s">
        <v>21</v>
      </c>
      <c r="C7" s="5">
        <v>5433.8267692307691</v>
      </c>
      <c r="D7" s="5">
        <v>5482.2396666666664</v>
      </c>
      <c r="E7" s="5">
        <v>5791.8329211455548</v>
      </c>
      <c r="F7" s="5">
        <v>5862.5331629228385</v>
      </c>
      <c r="G7" s="13">
        <v>5930.5292193333335</v>
      </c>
      <c r="H7" s="6">
        <v>358.00615191478573</v>
      </c>
      <c r="I7" s="7">
        <v>6.5884719391867227E-2</v>
      </c>
      <c r="J7" s="6">
        <v>309.59325447888841</v>
      </c>
      <c r="K7" s="8">
        <v>5.6472039404130717E-2</v>
      </c>
      <c r="L7" s="6">
        <v>-70.700241777283736</v>
      </c>
      <c r="M7" s="7">
        <v>-1.2059674514836392E-2</v>
      </c>
      <c r="N7" s="13">
        <v>6206.569702702991</v>
      </c>
      <c r="P7" s="4" t="s">
        <v>21</v>
      </c>
      <c r="Q7" s="20">
        <f t="shared" si="0"/>
        <v>309.59325447888841</v>
      </c>
      <c r="R7" s="19">
        <f t="shared" si="1"/>
        <v>5.6472039404130717E-2</v>
      </c>
      <c r="S7" s="2">
        <f t="shared" si="2"/>
        <v>6</v>
      </c>
      <c r="T7" s="2">
        <f t="shared" si="3"/>
        <v>5.7352593536193259</v>
      </c>
      <c r="W7"/>
      <c r="X7"/>
      <c r="Y7"/>
    </row>
    <row r="8" spans="2:27" s="2" customFormat="1" ht="17.100000000000001" customHeight="1">
      <c r="B8" s="4" t="s">
        <v>22</v>
      </c>
      <c r="C8" s="5">
        <v>6266.4949999999999</v>
      </c>
      <c r="D8" s="5">
        <v>4908.91</v>
      </c>
      <c r="E8" s="5">
        <v>8776.6949999999997</v>
      </c>
      <c r="F8" s="5">
        <v>6389.1091277222222</v>
      </c>
      <c r="G8" s="13">
        <v>6526.8667209444438</v>
      </c>
      <c r="H8" s="6">
        <v>2510.1999999999998</v>
      </c>
      <c r="I8" s="7">
        <v>0.40057480297997522</v>
      </c>
      <c r="J8" s="6">
        <v>3867.7849999999999</v>
      </c>
      <c r="K8" s="8">
        <v>0.78791116561517727</v>
      </c>
      <c r="L8" s="6">
        <v>2387.5858722777775</v>
      </c>
      <c r="M8" s="7">
        <v>0.37369621093464944</v>
      </c>
      <c r="N8" s="13">
        <v>6966.2267019999999</v>
      </c>
      <c r="P8" s="4" t="s">
        <v>22</v>
      </c>
      <c r="Q8" s="20">
        <f t="shared" si="0"/>
        <v>3867.7849999999999</v>
      </c>
      <c r="R8" s="19">
        <f t="shared" si="1"/>
        <v>0.78791116561517727</v>
      </c>
      <c r="S8" s="2">
        <f t="shared" si="2"/>
        <v>79</v>
      </c>
      <c r="T8" s="2">
        <f t="shared" si="3"/>
        <v>8.2604372707470386</v>
      </c>
      <c r="W8"/>
      <c r="X8"/>
      <c r="Y8"/>
    </row>
    <row r="9" spans="2:27" s="2" customFormat="1" ht="17.100000000000001" customHeight="1">
      <c r="B9" s="4" t="s">
        <v>23</v>
      </c>
      <c r="C9" s="5">
        <v>2280</v>
      </c>
      <c r="D9" s="5">
        <v>20</v>
      </c>
      <c r="E9" s="5">
        <v>41</v>
      </c>
      <c r="F9" s="5">
        <v>190</v>
      </c>
      <c r="G9" s="13">
        <v>190</v>
      </c>
      <c r="H9" s="6">
        <v>-2239</v>
      </c>
      <c r="I9" s="7">
        <v>-0.98201754385964912</v>
      </c>
      <c r="J9" s="6">
        <v>21</v>
      </c>
      <c r="K9" s="8">
        <v>1.05</v>
      </c>
      <c r="L9" s="6">
        <v>-149</v>
      </c>
      <c r="M9" s="7">
        <v>-0.78421052631578947</v>
      </c>
      <c r="N9" s="13">
        <v>2280</v>
      </c>
      <c r="P9" s="4" t="s">
        <v>23</v>
      </c>
      <c r="Q9" s="20">
        <f t="shared" si="0"/>
        <v>21</v>
      </c>
      <c r="R9" s="19">
        <f t="shared" si="1"/>
        <v>1.05</v>
      </c>
      <c r="S9" s="2">
        <f t="shared" si="2"/>
        <v>105</v>
      </c>
      <c r="T9" s="2">
        <f t="shared" si="3"/>
        <v>3.044522437723423</v>
      </c>
      <c r="W9"/>
      <c r="X9"/>
      <c r="Y9"/>
    </row>
    <row r="10" spans="2:27" s="2" customFormat="1" ht="17.100000000000001" customHeight="1">
      <c r="B10" s="4" t="s">
        <v>24</v>
      </c>
      <c r="C10" s="5">
        <v>157</v>
      </c>
      <c r="D10" s="5">
        <v>340</v>
      </c>
      <c r="E10" s="5">
        <v>263</v>
      </c>
      <c r="F10" s="5">
        <v>2280</v>
      </c>
      <c r="G10" s="13">
        <v>2280</v>
      </c>
      <c r="H10" s="6">
        <v>106</v>
      </c>
      <c r="I10" s="7">
        <v>0.67515923566878977</v>
      </c>
      <c r="J10" s="6">
        <v>-77</v>
      </c>
      <c r="K10" s="8">
        <v>-0.22647058823529412</v>
      </c>
      <c r="L10" s="6">
        <v>-2017</v>
      </c>
      <c r="M10" s="7">
        <v>-0.88464912280701757</v>
      </c>
      <c r="N10" s="13">
        <v>2280</v>
      </c>
      <c r="P10" s="4" t="s">
        <v>24</v>
      </c>
      <c r="Q10" s="20">
        <f t="shared" si="0"/>
        <v>-77</v>
      </c>
      <c r="R10" s="19">
        <f t="shared" si="1"/>
        <v>-0.22647058823529412</v>
      </c>
      <c r="S10" s="2">
        <f t="shared" si="2"/>
        <v>-23</v>
      </c>
      <c r="T10" s="2">
        <f t="shared" si="3"/>
        <v>-4.3438054218536841</v>
      </c>
      <c r="W10"/>
      <c r="X10"/>
      <c r="Y10"/>
    </row>
    <row r="11" spans="2:27" s="2" customFormat="1" ht="17.100000000000001" customHeight="1"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13">
        <v>0</v>
      </c>
      <c r="H11" s="6">
        <v>0</v>
      </c>
      <c r="I11" s="7">
        <v>0</v>
      </c>
      <c r="J11" s="6">
        <v>0</v>
      </c>
      <c r="K11" s="8">
        <v>0</v>
      </c>
      <c r="L11" s="6">
        <v>0</v>
      </c>
      <c r="M11" s="7">
        <v>0</v>
      </c>
      <c r="N11" s="13">
        <v>0</v>
      </c>
      <c r="P11" s="4" t="s">
        <v>25</v>
      </c>
      <c r="Q11" s="20">
        <f t="shared" si="0"/>
        <v>0</v>
      </c>
      <c r="R11" s="19">
        <f t="shared" si="1"/>
        <v>0</v>
      </c>
      <c r="S11" s="2">
        <f t="shared" si="2"/>
        <v>0</v>
      </c>
      <c r="T11" s="2">
        <f t="shared" si="3"/>
        <v>0</v>
      </c>
      <c r="W11"/>
      <c r="X11"/>
      <c r="Y11"/>
    </row>
    <row r="12" spans="2:27" s="2" customFormat="1" ht="17.100000000000001" customHeight="1">
      <c r="B12" s="4" t="s">
        <v>26</v>
      </c>
      <c r="C12" s="5">
        <v>-26.512000000000036</v>
      </c>
      <c r="D12" s="5">
        <v>-13.201999999999984</v>
      </c>
      <c r="E12" s="5">
        <v>32.36953931</v>
      </c>
      <c r="F12" s="5">
        <v>25.347089431938741</v>
      </c>
      <c r="G12" s="13">
        <v>28.869012333795538</v>
      </c>
      <c r="H12" s="6">
        <v>58.881539310000036</v>
      </c>
      <c r="I12" s="7">
        <v>-2.2209391713186464</v>
      </c>
      <c r="J12" s="6">
        <v>45.571539309999984</v>
      </c>
      <c r="K12" s="8">
        <v>-3.4518663316164249</v>
      </c>
      <c r="L12" s="6">
        <v>7.0224498780612592</v>
      </c>
      <c r="M12" s="7">
        <v>0.27705152881232126</v>
      </c>
      <c r="N12" s="13">
        <v>39.416257913547</v>
      </c>
      <c r="P12" s="4" t="s">
        <v>26</v>
      </c>
      <c r="Q12" s="20">
        <f t="shared" si="0"/>
        <v>45.571539309999984</v>
      </c>
      <c r="R12" s="19">
        <f t="shared" si="1"/>
        <v>-3.4518663316164249</v>
      </c>
      <c r="S12" s="2">
        <f t="shared" si="2"/>
        <v>-346</v>
      </c>
      <c r="T12" s="2">
        <f t="shared" si="3"/>
        <v>3.8192833837265785</v>
      </c>
      <c r="W12" s="28" t="str">
        <f>KPI!AE30</f>
        <v>Expenditure Excluding Administrative Exp.</v>
      </c>
      <c r="X12" s="28"/>
      <c r="Y12"/>
    </row>
    <row r="13" spans="2:27" s="2" customFormat="1" ht="17.100000000000001" customHeight="1">
      <c r="B13" s="4" t="s">
        <v>27</v>
      </c>
      <c r="C13" s="5">
        <v>1220.9970000000003</v>
      </c>
      <c r="D13" s="5">
        <v>1135.671</v>
      </c>
      <c r="E13" s="5">
        <v>1224.3410000000001</v>
      </c>
      <c r="F13" s="5">
        <v>1281.4566666666667</v>
      </c>
      <c r="G13" s="13">
        <v>1280.0202499999996</v>
      </c>
      <c r="H13" s="6">
        <v>3.3439999999998236</v>
      </c>
      <c r="I13" s="7">
        <v>2.738745467842937E-3</v>
      </c>
      <c r="J13" s="6">
        <v>88.670000000000073</v>
      </c>
      <c r="K13" s="8">
        <v>7.8077189608610306E-2</v>
      </c>
      <c r="L13" s="6">
        <v>-57.115666666666584</v>
      </c>
      <c r="M13" s="7">
        <v>-4.4570891979700121E-2</v>
      </c>
      <c r="N13" s="13">
        <v>1311.6860000000001</v>
      </c>
      <c r="P13" s="4" t="s">
        <v>27</v>
      </c>
      <c r="Q13" s="20">
        <f t="shared" si="0"/>
        <v>88.670000000000073</v>
      </c>
      <c r="R13" s="19">
        <f t="shared" si="1"/>
        <v>7.8077189608610306E-2</v>
      </c>
      <c r="S13" s="2">
        <f t="shared" si="2"/>
        <v>8</v>
      </c>
      <c r="T13" s="2">
        <f t="shared" si="3"/>
        <v>4.4849216133919168</v>
      </c>
      <c r="W13"/>
      <c r="X13"/>
      <c r="Y13"/>
    </row>
    <row r="14" spans="2:27" s="2" customFormat="1" ht="17.100000000000001" customHeight="1">
      <c r="B14" s="4" t="s">
        <v>28</v>
      </c>
      <c r="C14" s="5">
        <v>0</v>
      </c>
      <c r="D14" s="5">
        <v>0</v>
      </c>
      <c r="E14" s="5">
        <v>0</v>
      </c>
      <c r="F14" s="5">
        <v>0</v>
      </c>
      <c r="G14" s="13">
        <v>0</v>
      </c>
      <c r="H14" s="6">
        <v>0</v>
      </c>
      <c r="I14" s="7">
        <v>0</v>
      </c>
      <c r="J14" s="6">
        <v>0</v>
      </c>
      <c r="K14" s="8">
        <v>0</v>
      </c>
      <c r="L14" s="6">
        <v>0</v>
      </c>
      <c r="M14" s="7">
        <v>0</v>
      </c>
      <c r="N14" s="13">
        <v>0</v>
      </c>
      <c r="P14" s="4" t="s">
        <v>28</v>
      </c>
      <c r="Q14" s="20">
        <f t="shared" si="0"/>
        <v>0</v>
      </c>
      <c r="R14" s="19">
        <f t="shared" si="1"/>
        <v>0</v>
      </c>
      <c r="S14" s="2">
        <f t="shared" si="2"/>
        <v>0</v>
      </c>
      <c r="T14" s="2">
        <f t="shared" si="3"/>
        <v>0</v>
      </c>
      <c r="W14" t="s">
        <v>59</v>
      </c>
      <c r="X14">
        <f>VLOOKUP($W$12,$B$5:$F$29,4,0)</f>
        <v>177.08499999999998</v>
      </c>
      <c r="Y14"/>
    </row>
    <row r="15" spans="2:27" s="2" customFormat="1" ht="17.100000000000001" customHeight="1">
      <c r="B15" s="4" t="s">
        <v>29</v>
      </c>
      <c r="C15" s="5">
        <v>361.96300000000002</v>
      </c>
      <c r="D15" s="5">
        <v>365.63200000000001</v>
      </c>
      <c r="E15" s="5">
        <v>352.93899999999996</v>
      </c>
      <c r="F15" s="5">
        <v>280.12166666666661</v>
      </c>
      <c r="G15" s="13">
        <v>260.89774999999997</v>
      </c>
      <c r="H15" s="6">
        <v>-9.0240000000000578</v>
      </c>
      <c r="I15" s="7">
        <v>-2.4930724963601412E-2</v>
      </c>
      <c r="J15" s="6">
        <v>-12.69300000000004</v>
      </c>
      <c r="K15" s="8">
        <v>-3.4715232802380647E-2</v>
      </c>
      <c r="L15" s="6">
        <v>72.817333333333352</v>
      </c>
      <c r="M15" s="7">
        <v>0.25994895075354174</v>
      </c>
      <c r="N15" s="13">
        <v>239.20099999999999</v>
      </c>
      <c r="P15" s="4" t="s">
        <v>29</v>
      </c>
      <c r="Q15" s="20">
        <f t="shared" si="0"/>
        <v>-12.69300000000004</v>
      </c>
      <c r="R15" s="19">
        <f t="shared" si="1"/>
        <v>-3.4715232802380647E-2</v>
      </c>
      <c r="S15" s="2">
        <f t="shared" si="2"/>
        <v>-4</v>
      </c>
      <c r="T15" s="2">
        <f t="shared" si="3"/>
        <v>-2.5410506604060434</v>
      </c>
      <c r="W15" t="s">
        <v>1</v>
      </c>
      <c r="X15">
        <f>VLOOKUP($W$12,$B$5:$F$29,2,0)</f>
        <v>346.73</v>
      </c>
      <c r="Y15"/>
    </row>
    <row r="16" spans="2:27" s="2" customFormat="1" ht="17.100000000000001" customHeight="1">
      <c r="B16" s="4" t="s">
        <v>30</v>
      </c>
      <c r="C16" s="5">
        <v>4252.1737499999999</v>
      </c>
      <c r="D16" s="5">
        <v>389.19399999999996</v>
      </c>
      <c r="E16" s="5">
        <v>337.64073760999997</v>
      </c>
      <c r="F16" s="5">
        <v>4677.3911249999992</v>
      </c>
      <c r="G16" s="13">
        <v>4730.5432968750001</v>
      </c>
      <c r="H16" s="6">
        <v>-3914.5330123899998</v>
      </c>
      <c r="I16" s="7">
        <v>-0.92059573350924329</v>
      </c>
      <c r="J16" s="6">
        <v>-51.553262389999986</v>
      </c>
      <c r="K16" s="8">
        <v>-0.13246160626833917</v>
      </c>
      <c r="L16" s="6">
        <v>-4339.7503873899996</v>
      </c>
      <c r="M16" s="7">
        <v>-0.92781430319022129</v>
      </c>
      <c r="N16" s="13">
        <v>4889.9998125000002</v>
      </c>
      <c r="P16" s="4" t="s">
        <v>30</v>
      </c>
      <c r="Q16" s="20">
        <f t="shared" si="0"/>
        <v>-51.553262389999986</v>
      </c>
      <c r="R16" s="19">
        <f t="shared" si="1"/>
        <v>-0.13246160626833917</v>
      </c>
      <c r="S16" s="2">
        <f t="shared" si="2"/>
        <v>-14</v>
      </c>
      <c r="T16" s="2">
        <f t="shared" si="3"/>
        <v>-3.9426154943964828</v>
      </c>
      <c r="W16" t="s">
        <v>56</v>
      </c>
      <c r="X16">
        <f>VLOOKUP($W$12,$B$5:$F$29,3,0)</f>
        <v>271.05599999999998</v>
      </c>
      <c r="Y16"/>
    </row>
    <row r="17" spans="2:28" s="2" customFormat="1" ht="17.100000000000001" customHeight="1">
      <c r="B17" s="4" t="s">
        <v>31</v>
      </c>
      <c r="C17" s="5">
        <v>103.71600000000001</v>
      </c>
      <c r="D17" s="5">
        <v>68.13300000000001</v>
      </c>
      <c r="E17" s="5">
        <v>75.643999999999991</v>
      </c>
      <c r="F17" s="5">
        <v>88.603333333333339</v>
      </c>
      <c r="G17" s="13">
        <v>99.678750000000008</v>
      </c>
      <c r="H17" s="6">
        <v>-28.072000000000017</v>
      </c>
      <c r="I17" s="7">
        <v>-0.27066219291141208</v>
      </c>
      <c r="J17" s="6">
        <v>7.5109999999999815</v>
      </c>
      <c r="K17" s="8">
        <v>0.11024026536333319</v>
      </c>
      <c r="L17" s="6">
        <v>-12.959333333333348</v>
      </c>
      <c r="M17" s="7">
        <v>-0.14626236785673993</v>
      </c>
      <c r="N17" s="13">
        <v>132.90499999999997</v>
      </c>
      <c r="P17" s="4" t="s">
        <v>31</v>
      </c>
      <c r="Q17" s="20">
        <f t="shared" si="0"/>
        <v>7.5109999999999815</v>
      </c>
      <c r="R17" s="19">
        <f t="shared" si="1"/>
        <v>0.11024026536333319</v>
      </c>
      <c r="S17" s="2">
        <f t="shared" si="2"/>
        <v>12</v>
      </c>
      <c r="T17" s="2">
        <f t="shared" si="3"/>
        <v>2.0163686127038725</v>
      </c>
      <c r="W17" s="2" t="s">
        <v>58</v>
      </c>
      <c r="X17">
        <f>VLOOKUP($W$12,$B$5:$F$29,5,0)</f>
        <v>222.14426695138889</v>
      </c>
      <c r="Y17"/>
    </row>
    <row r="18" spans="2:28" s="2" customFormat="1" ht="17.100000000000001" customHeight="1">
      <c r="B18" s="4" t="s">
        <v>32</v>
      </c>
      <c r="C18" s="5">
        <v>25.082000000000001</v>
      </c>
      <c r="D18" s="5">
        <v>6.8319999999999999</v>
      </c>
      <c r="E18" s="5">
        <v>33.171999999999997</v>
      </c>
      <c r="F18" s="5">
        <v>18.393466666666669</v>
      </c>
      <c r="G18" s="13">
        <v>20.69265</v>
      </c>
      <c r="H18" s="6">
        <v>8.0899999999999963</v>
      </c>
      <c r="I18" s="7">
        <v>0.32254206203652008</v>
      </c>
      <c r="J18" s="6">
        <v>26.339999999999996</v>
      </c>
      <c r="K18" s="8">
        <v>3.8553864168618261</v>
      </c>
      <c r="L18" s="6">
        <v>14.778533333333328</v>
      </c>
      <c r="M18" s="7">
        <v>0.80346644823161817</v>
      </c>
      <c r="N18" s="13">
        <v>27.590200000000003</v>
      </c>
      <c r="P18" s="4" t="s">
        <v>32</v>
      </c>
      <c r="Q18" s="20">
        <f t="shared" si="0"/>
        <v>26.339999999999996</v>
      </c>
      <c r="R18" s="19">
        <f t="shared" si="1"/>
        <v>3.8553864168618261</v>
      </c>
      <c r="S18" s="2">
        <f t="shared" si="2"/>
        <v>386</v>
      </c>
      <c r="T18" s="2">
        <f t="shared" si="3"/>
        <v>3.2710886963151347</v>
      </c>
      <c r="W18"/>
      <c r="X18"/>
      <c r="Y18"/>
    </row>
    <row r="19" spans="2:28" s="2" customFormat="1" ht="17.100000000000001" customHeight="1">
      <c r="B19" s="4" t="s">
        <v>33</v>
      </c>
      <c r="C19" s="5">
        <v>0.46765950483202856</v>
      </c>
      <c r="D19" s="5">
        <v>0.45019240133302296</v>
      </c>
      <c r="E19" s="5">
        <v>0.30679659430275508</v>
      </c>
      <c r="F19" s="5">
        <v>0.37312554501983897</v>
      </c>
      <c r="G19" s="13">
        <v>0.37277152167500527</v>
      </c>
      <c r="H19" s="6">
        <v>-0.16086291052927348</v>
      </c>
      <c r="I19" s="7">
        <v>-0.34397442769189812</v>
      </c>
      <c r="J19" s="6">
        <v>-0.14339580703026789</v>
      </c>
      <c r="K19" s="8">
        <v>-0.31852116252000667</v>
      </c>
      <c r="L19" s="6">
        <v>-6.632895071708389E-2</v>
      </c>
      <c r="M19" s="7">
        <v>-0.1777657724119564</v>
      </c>
      <c r="N19" s="13">
        <v>0.36997216594049387</v>
      </c>
      <c r="P19" s="4" t="s">
        <v>33</v>
      </c>
      <c r="Q19" s="20">
        <f t="shared" si="0"/>
        <v>-0.14339580703026789</v>
      </c>
      <c r="R19" s="19">
        <f t="shared" si="1"/>
        <v>-0.31852116252000667</v>
      </c>
      <c r="S19" s="2">
        <f t="shared" si="2"/>
        <v>-32</v>
      </c>
      <c r="T19" s="2">
        <f t="shared" si="3"/>
        <v>1.9421465909214557</v>
      </c>
      <c r="W19"/>
      <c r="X19"/>
      <c r="Y19"/>
    </row>
    <row r="20" spans="2:28" s="2" customFormat="1" ht="17.100000000000001" customHeight="1">
      <c r="B20" s="4" t="s">
        <v>34</v>
      </c>
      <c r="C20" s="5">
        <v>0.36029260368930105</v>
      </c>
      <c r="D20" s="5">
        <v>0.3032710583161099</v>
      </c>
      <c r="E20" s="5">
        <v>0.26046597949500777</v>
      </c>
      <c r="F20" s="5">
        <v>0.29487225093083114</v>
      </c>
      <c r="G20" s="13">
        <v>0.29182775642501518</v>
      </c>
      <c r="H20" s="6">
        <v>-9.9826624194293279E-2</v>
      </c>
      <c r="I20" s="7">
        <v>-0.27707097834397659</v>
      </c>
      <c r="J20" s="6">
        <v>-4.2805078821102127E-2</v>
      </c>
      <c r="K20" s="8">
        <v>-0.14114462177424433</v>
      </c>
      <c r="L20" s="6">
        <v>-3.4406271435823366E-2</v>
      </c>
      <c r="M20" s="7">
        <v>-0.11668195744839389</v>
      </c>
      <c r="N20" s="13">
        <v>0.28158883475773244</v>
      </c>
      <c r="P20" s="4" t="s">
        <v>34</v>
      </c>
      <c r="Q20" s="20">
        <f t="shared" si="0"/>
        <v>-4.2805078821102127E-2</v>
      </c>
      <c r="R20" s="19">
        <f t="shared" si="1"/>
        <v>-0.14114462177424433</v>
      </c>
      <c r="S20" s="2">
        <f t="shared" si="2"/>
        <v>-15</v>
      </c>
      <c r="T20" s="2">
        <f t="shared" si="3"/>
        <v>3.1510985193899645</v>
      </c>
      <c r="X20" t="s">
        <v>59</v>
      </c>
      <c r="Y20" t="s">
        <v>1</v>
      </c>
      <c r="Z20" t="s">
        <v>56</v>
      </c>
      <c r="AA20" s="2" t="s">
        <v>58</v>
      </c>
      <c r="AB20" s="2" t="s">
        <v>60</v>
      </c>
    </row>
    <row r="21" spans="2:28" s="2" customFormat="1" ht="17.100000000000001" customHeight="1">
      <c r="B21" s="4" t="s">
        <v>35</v>
      </c>
      <c r="C21" s="5">
        <v>1473.2370000000001</v>
      </c>
      <c r="D21" s="5">
        <v>1473.2370000000001</v>
      </c>
      <c r="E21" s="5">
        <v>0</v>
      </c>
      <c r="F21" s="5">
        <v>1080.3738000000001</v>
      </c>
      <c r="G21" s="13">
        <v>1215.4205250000002</v>
      </c>
      <c r="H21" s="6">
        <v>-1473.2370000000001</v>
      </c>
      <c r="I21" s="7">
        <v>-1</v>
      </c>
      <c r="J21" s="6">
        <v>-1473.2370000000001</v>
      </c>
      <c r="K21" s="8">
        <v>-1</v>
      </c>
      <c r="L21" s="6">
        <v>-1080.3738000000001</v>
      </c>
      <c r="M21" s="7">
        <v>-1</v>
      </c>
      <c r="N21" s="13">
        <v>1620.5607000000002</v>
      </c>
      <c r="P21" s="4" t="s">
        <v>35</v>
      </c>
      <c r="Q21" s="20">
        <f t="shared" si="0"/>
        <v>-1473.2370000000001</v>
      </c>
      <c r="R21" s="19">
        <f t="shared" si="1"/>
        <v>-1</v>
      </c>
      <c r="S21" s="2">
        <f t="shared" si="2"/>
        <v>-100</v>
      </c>
      <c r="T21" s="2">
        <f t="shared" si="3"/>
        <v>-7.2952172996505826</v>
      </c>
      <c r="X21">
        <f>VLOOKUP($W$12,$B$5:$F$29,4,0)</f>
        <v>177.08499999999998</v>
      </c>
      <c r="Y21">
        <f>VLOOKUP($W$12,$B$5:$F$29,2,0)</f>
        <v>346.73</v>
      </c>
      <c r="Z21">
        <f>VLOOKUP($W$12,$B$5:$F$29,3,0)</f>
        <v>271.05599999999998</v>
      </c>
      <c r="AA21">
        <f>VLOOKUP($W$12,$B$5:$F$29,5,0)</f>
        <v>222.14426695138889</v>
      </c>
      <c r="AB21" s="2">
        <v>1</v>
      </c>
    </row>
    <row r="22" spans="2:28" s="2" customFormat="1" ht="17.100000000000001" customHeight="1">
      <c r="B22" s="4" t="s">
        <v>36</v>
      </c>
      <c r="C22" s="5">
        <v>78.792000000000002</v>
      </c>
      <c r="D22" s="5">
        <v>76.043999999999997</v>
      </c>
      <c r="E22" s="5">
        <v>2.2519999999999998</v>
      </c>
      <c r="F22" s="5">
        <v>63.0336</v>
      </c>
      <c r="G22" s="13">
        <v>70.912800000000004</v>
      </c>
      <c r="H22" s="6">
        <v>-76.540000000000006</v>
      </c>
      <c r="I22" s="7">
        <v>-0.97141841811351415</v>
      </c>
      <c r="J22" s="6">
        <v>-73.792000000000002</v>
      </c>
      <c r="K22" s="8">
        <v>-0.97038556625111783</v>
      </c>
      <c r="L22" s="6">
        <v>-60.781599999999997</v>
      </c>
      <c r="M22" s="7">
        <v>-0.96427302264189252</v>
      </c>
      <c r="N22" s="13">
        <v>94.550399999999996</v>
      </c>
      <c r="P22" s="4" t="s">
        <v>36</v>
      </c>
      <c r="Q22" s="20">
        <f t="shared" si="0"/>
        <v>-73.792000000000002</v>
      </c>
      <c r="R22" s="19">
        <f t="shared" si="1"/>
        <v>-0.97038556625111783</v>
      </c>
      <c r="S22" s="2">
        <f t="shared" si="2"/>
        <v>-98</v>
      </c>
      <c r="T22" s="2">
        <f t="shared" si="3"/>
        <v>-4.3012503246465936</v>
      </c>
      <c r="W22"/>
    </row>
    <row r="23" spans="2:28" s="2" customFormat="1" ht="17.100000000000001" customHeight="1">
      <c r="B23" s="4" t="s">
        <v>37</v>
      </c>
      <c r="C23" s="5">
        <v>128.208</v>
      </c>
      <c r="D23" s="5">
        <v>116.77300000000001</v>
      </c>
      <c r="E23" s="5">
        <v>137.208</v>
      </c>
      <c r="F23" s="5">
        <v>143.01933333333332</v>
      </c>
      <c r="G23" s="13">
        <v>146.40150000000003</v>
      </c>
      <c r="H23" s="6">
        <v>9</v>
      </c>
      <c r="I23" s="7">
        <v>7.0198427555222764E-2</v>
      </c>
      <c r="J23" s="6">
        <v>20.434999999999988</v>
      </c>
      <c r="K23" s="8">
        <v>0.17499764500355378</v>
      </c>
      <c r="L23" s="6">
        <v>-5.811333333333323</v>
      </c>
      <c r="M23" s="7">
        <v>-4.0633201105677953E-2</v>
      </c>
      <c r="N23" s="13">
        <v>156.54799999999997</v>
      </c>
      <c r="P23" s="4" t="s">
        <v>37</v>
      </c>
      <c r="Q23" s="20">
        <f t="shared" si="0"/>
        <v>20.434999999999988</v>
      </c>
      <c r="R23" s="19">
        <f t="shared" si="1"/>
        <v>0.17499764500355378</v>
      </c>
      <c r="S23" s="2">
        <f t="shared" si="2"/>
        <v>18</v>
      </c>
      <c r="T23" s="2">
        <f t="shared" si="3"/>
        <v>3.0172491170162399</v>
      </c>
      <c r="X23" s="29"/>
      <c r="Y23" s="29"/>
      <c r="Z23" s="29"/>
      <c r="AA23" s="29"/>
    </row>
    <row r="24" spans="2:28" s="2" customFormat="1" ht="17.100000000000001" customHeight="1">
      <c r="B24" s="4" t="s">
        <v>38</v>
      </c>
      <c r="C24" s="5">
        <v>12.245999999999999</v>
      </c>
      <c r="D24" s="5">
        <v>11.138000000000002</v>
      </c>
      <c r="E24" s="5">
        <v>12.362</v>
      </c>
      <c r="F24" s="5">
        <v>10.612666666666668</v>
      </c>
      <c r="G24" s="13">
        <v>10.4085</v>
      </c>
      <c r="H24" s="6">
        <v>0.11600000000000144</v>
      </c>
      <c r="I24" s="7">
        <v>9.4724808100605466E-3</v>
      </c>
      <c r="J24" s="6">
        <v>1.2239999999999984</v>
      </c>
      <c r="K24" s="8">
        <v>0.10989405638355165</v>
      </c>
      <c r="L24" s="6">
        <v>1.7493333333333325</v>
      </c>
      <c r="M24" s="7">
        <v>0.16483447452729433</v>
      </c>
      <c r="N24" s="13">
        <v>9.7959999999999994</v>
      </c>
      <c r="P24" s="4" t="s">
        <v>38</v>
      </c>
      <c r="Q24" s="20">
        <f t="shared" si="0"/>
        <v>1.2239999999999984</v>
      </c>
      <c r="R24" s="19">
        <f t="shared" si="1"/>
        <v>0.10989405638355165</v>
      </c>
      <c r="S24" s="2">
        <f t="shared" si="2"/>
        <v>11</v>
      </c>
      <c r="T24" s="2">
        <f t="shared" si="3"/>
        <v>0.20212418409013305</v>
      </c>
    </row>
    <row r="25" spans="2:28" s="2" customFormat="1" ht="17.100000000000001" customHeight="1">
      <c r="B25" s="4" t="s">
        <v>39</v>
      </c>
      <c r="C25" s="5">
        <v>5.0599999999999996</v>
      </c>
      <c r="D25" s="5">
        <v>5.1379999999999999</v>
      </c>
      <c r="E25" s="5">
        <v>4.75</v>
      </c>
      <c r="F25" s="5">
        <v>11.629333333333335</v>
      </c>
      <c r="G25" s="13">
        <v>12.450500000000002</v>
      </c>
      <c r="H25" s="6">
        <v>-0.30999999999999961</v>
      </c>
      <c r="I25" s="7">
        <v>-6.1264822134387283E-2</v>
      </c>
      <c r="J25" s="6">
        <v>-0.3879999999999999</v>
      </c>
      <c r="K25" s="8">
        <v>-7.5515764889061879E-2</v>
      </c>
      <c r="L25" s="6">
        <v>-6.8793333333333351</v>
      </c>
      <c r="M25" s="7">
        <v>-0.59155010318734247</v>
      </c>
      <c r="N25" s="13">
        <v>14.914000000000001</v>
      </c>
      <c r="P25" s="4" t="s">
        <v>39</v>
      </c>
      <c r="Q25" s="20">
        <f t="shared" si="0"/>
        <v>-0.3879999999999999</v>
      </c>
      <c r="R25" s="19">
        <f t="shared" si="1"/>
        <v>-7.5515764889061879E-2</v>
      </c>
      <c r="S25" s="2">
        <f t="shared" si="2"/>
        <v>-8</v>
      </c>
      <c r="T25" s="2">
        <f t="shared" si="3"/>
        <v>0.94674993935886387</v>
      </c>
    </row>
    <row r="26" spans="2:28" s="2" customFormat="1" ht="17.100000000000001" customHeight="1">
      <c r="B26" s="4" t="s">
        <v>40</v>
      </c>
      <c r="C26" s="5">
        <v>560.92399999999998</v>
      </c>
      <c r="D26" s="5">
        <v>409.78899999999999</v>
      </c>
      <c r="E26" s="5">
        <v>345.67500000000001</v>
      </c>
      <c r="F26" s="5">
        <v>415.29262304999429</v>
      </c>
      <c r="G26" s="13">
        <v>469.80591138754562</v>
      </c>
      <c r="H26" s="6">
        <v>-215.24899999999997</v>
      </c>
      <c r="I26" s="7">
        <v>-0.38374004321441046</v>
      </c>
      <c r="J26" s="6">
        <v>-64.113999999999976</v>
      </c>
      <c r="K26" s="8">
        <v>-0.15645612742167306</v>
      </c>
      <c r="L26" s="6">
        <v>-69.617623049994279</v>
      </c>
      <c r="M26" s="7">
        <v>-0.16763510639487925</v>
      </c>
      <c r="N26" s="13">
        <v>636.32481825229695</v>
      </c>
      <c r="P26" s="4" t="s">
        <v>40</v>
      </c>
      <c r="Q26" s="20">
        <f t="shared" si="0"/>
        <v>-64.113999999999976</v>
      </c>
      <c r="R26" s="19">
        <f t="shared" si="1"/>
        <v>-0.15645612742167306</v>
      </c>
      <c r="S26" s="2">
        <f t="shared" si="2"/>
        <v>-16</v>
      </c>
      <c r="T26" s="2">
        <f t="shared" si="3"/>
        <v>-4.1606627488152581</v>
      </c>
    </row>
    <row r="27" spans="2:28" s="2" customFormat="1" ht="17.100000000000001" customHeight="1">
      <c r="B27" s="4" t="s">
        <v>41</v>
      </c>
      <c r="C27" s="5">
        <v>346.73</v>
      </c>
      <c r="D27" s="5">
        <v>271.05599999999998</v>
      </c>
      <c r="E27" s="5">
        <v>177.08499999999998</v>
      </c>
      <c r="F27" s="5">
        <v>222.14426695138889</v>
      </c>
      <c r="G27" s="13">
        <v>252.16047405374999</v>
      </c>
      <c r="H27" s="6">
        <v>-169.64500000000004</v>
      </c>
      <c r="I27" s="7">
        <v>-0.48927119084013504</v>
      </c>
      <c r="J27" s="6">
        <v>-93.971000000000004</v>
      </c>
      <c r="K27" s="8">
        <v>-0.34668481789740868</v>
      </c>
      <c r="L27" s="6">
        <v>-45.059266951388906</v>
      </c>
      <c r="M27" s="7">
        <v>-0.20283785654143882</v>
      </c>
      <c r="N27" s="13">
        <v>345.20666033874994</v>
      </c>
      <c r="P27" s="4" t="s">
        <v>41</v>
      </c>
      <c r="Q27" s="20">
        <f t="shared" si="0"/>
        <v>-93.971000000000004</v>
      </c>
      <c r="R27" s="19">
        <f t="shared" si="1"/>
        <v>-0.34668481789740868</v>
      </c>
      <c r="S27" s="2">
        <f t="shared" si="2"/>
        <v>-35</v>
      </c>
      <c r="T27" s="2">
        <f t="shared" si="3"/>
        <v>-4.542986224032509</v>
      </c>
    </row>
    <row r="28" spans="2:28" s="2" customFormat="1" ht="17.100000000000001" customHeight="1">
      <c r="B28" s="4" t="s">
        <v>42</v>
      </c>
      <c r="C28" s="5">
        <v>158.91</v>
      </c>
      <c r="D28" s="5">
        <v>107.09499999999998</v>
      </c>
      <c r="E28" s="5">
        <v>95.575999999999993</v>
      </c>
      <c r="F28" s="5">
        <v>115.26666666666668</v>
      </c>
      <c r="G28" s="13">
        <v>129.67500000000004</v>
      </c>
      <c r="H28" s="6">
        <v>-63.334000000000003</v>
      </c>
      <c r="I28" s="7">
        <v>-0.39855263985903971</v>
      </c>
      <c r="J28" s="6">
        <v>-11.518999999999991</v>
      </c>
      <c r="K28" s="8">
        <v>-0.10755870955693536</v>
      </c>
      <c r="L28" s="6">
        <v>-19.690666666666687</v>
      </c>
      <c r="M28" s="7">
        <v>-0.17082706766917308</v>
      </c>
      <c r="N28" s="13">
        <v>172.9</v>
      </c>
      <c r="P28" s="4" t="s">
        <v>42</v>
      </c>
      <c r="Q28" s="20">
        <f t="shared" si="0"/>
        <v>-11.518999999999991</v>
      </c>
      <c r="R28" s="19">
        <f t="shared" si="1"/>
        <v>-0.10755870955693536</v>
      </c>
      <c r="S28" s="2">
        <f t="shared" si="2"/>
        <v>-11</v>
      </c>
      <c r="T28" s="2">
        <f t="shared" si="3"/>
        <v>-2.4439978459443688</v>
      </c>
    </row>
    <row r="29" spans="2:28" s="2" customFormat="1" ht="17.100000000000001" customHeight="1">
      <c r="B29" s="4" t="s">
        <v>43</v>
      </c>
      <c r="C29" s="5">
        <v>81.796000000000006</v>
      </c>
      <c r="D29" s="5">
        <v>44.839999999999996</v>
      </c>
      <c r="E29" s="5">
        <v>40.643000000000001</v>
      </c>
      <c r="F29" s="5">
        <v>52.534600000000005</v>
      </c>
      <c r="G29" s="13">
        <v>59.101424999999999</v>
      </c>
      <c r="H29" s="6">
        <v>-41.153000000000006</v>
      </c>
      <c r="I29" s="7">
        <v>-0.50311751185877063</v>
      </c>
      <c r="J29" s="6">
        <v>-4.1969999999999956</v>
      </c>
      <c r="K29" s="8">
        <v>-9.359946476360384E-2</v>
      </c>
      <c r="L29" s="6">
        <v>-11.891600000000004</v>
      </c>
      <c r="M29" s="7">
        <v>-0.2263574863042643</v>
      </c>
      <c r="N29" s="13">
        <v>78.801899999999989</v>
      </c>
      <c r="P29" s="4" t="s">
        <v>43</v>
      </c>
      <c r="Q29" s="20">
        <f t="shared" si="0"/>
        <v>-4.1969999999999956</v>
      </c>
      <c r="R29" s="19">
        <f t="shared" si="1"/>
        <v>-9.359946476360384E-2</v>
      </c>
      <c r="S29" s="2">
        <f t="shared" si="2"/>
        <v>-10</v>
      </c>
      <c r="T29" s="2">
        <f t="shared" si="3"/>
        <v>-1.4343699843514528</v>
      </c>
    </row>
  </sheetData>
  <mergeCells count="6">
    <mergeCell ref="H3:I3"/>
    <mergeCell ref="J3:K3"/>
    <mergeCell ref="L3:M3"/>
    <mergeCell ref="H2:I2"/>
    <mergeCell ref="J2:K2"/>
    <mergeCell ref="L2:M2"/>
  </mergeCells>
  <pageMargins left="1.18" right="0.5" top="0" bottom="0" header="0.5" footer="0.5"/>
  <pageSetup paperSize="5" scale="8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828C"/>
  </sheetPr>
  <dimension ref="A1:BF103"/>
  <sheetViews>
    <sheetView showGridLines="0" showRowColHeaders="0" tabSelected="1" zoomScale="80" zoomScaleNormal="80" workbookViewId="0">
      <selection activeCell="AE30" sqref="AE30:AX31"/>
    </sheetView>
  </sheetViews>
  <sheetFormatPr defaultColWidth="4.140625" defaultRowHeight="17.25" customHeight="1"/>
  <cols>
    <col min="9" max="9" width="1" customWidth="1"/>
    <col min="16" max="16" width="1" customWidth="1"/>
    <col min="23" max="23" width="1" customWidth="1"/>
    <col min="30" max="30" width="1" customWidth="1"/>
    <col min="31" max="31" width="4.140625" customWidth="1"/>
    <col min="37" max="37" width="1" customWidth="1"/>
    <col min="44" max="44" width="1" customWidth="1"/>
  </cols>
  <sheetData>
    <row r="1" spans="1:58" ht="6" customHeight="1"/>
    <row r="2" spans="1:58" ht="17.25" customHeight="1">
      <c r="D2" s="77" t="s">
        <v>62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58" ht="17.25" customHeight="1"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58" ht="5.25" customHeight="1" thickBo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</row>
    <row r="6" spans="1:58" ht="17.25" customHeight="1">
      <c r="C6" s="31" t="s">
        <v>19</v>
      </c>
      <c r="D6" s="32"/>
      <c r="E6" s="32"/>
      <c r="F6" s="32"/>
      <c r="G6" s="32"/>
      <c r="H6" s="33"/>
      <c r="J6" s="31" t="s">
        <v>20</v>
      </c>
      <c r="K6" s="32"/>
      <c r="L6" s="32"/>
      <c r="M6" s="32"/>
      <c r="N6" s="32"/>
      <c r="O6" s="33"/>
      <c r="P6" s="14"/>
      <c r="Q6" s="31" t="s">
        <v>21</v>
      </c>
      <c r="R6" s="32"/>
      <c r="S6" s="32"/>
      <c r="T6" s="32"/>
      <c r="U6" s="32"/>
      <c r="V6" s="33"/>
      <c r="W6" s="14"/>
      <c r="X6" s="31" t="s">
        <v>22</v>
      </c>
      <c r="Y6" s="32"/>
      <c r="Z6" s="32"/>
      <c r="AA6" s="32"/>
      <c r="AB6" s="32"/>
      <c r="AC6" s="33"/>
      <c r="AD6" s="14"/>
      <c r="AE6" s="31" t="s">
        <v>23</v>
      </c>
      <c r="AF6" s="32"/>
      <c r="AG6" s="32"/>
      <c r="AH6" s="32"/>
      <c r="AI6" s="32"/>
      <c r="AJ6" s="33"/>
      <c r="AK6" s="14"/>
      <c r="AL6" s="31" t="s">
        <v>24</v>
      </c>
      <c r="AM6" s="32"/>
      <c r="AN6" s="32"/>
      <c r="AO6" s="32"/>
      <c r="AP6" s="32"/>
      <c r="AQ6" s="33"/>
      <c r="AR6" s="14"/>
      <c r="AS6" s="31" t="s">
        <v>25</v>
      </c>
      <c r="AT6" s="32"/>
      <c r="AU6" s="32"/>
      <c r="AV6" s="32"/>
      <c r="AW6" s="32"/>
      <c r="AX6" s="33"/>
    </row>
    <row r="7" spans="1:58" ht="17.25" customHeight="1">
      <c r="A7" s="14"/>
      <c r="B7" s="14"/>
      <c r="C7" s="34"/>
      <c r="D7" s="35"/>
      <c r="E7" s="35"/>
      <c r="F7" s="35"/>
      <c r="G7" s="35"/>
      <c r="H7" s="36"/>
      <c r="I7" s="23"/>
      <c r="J7" s="34"/>
      <c r="K7" s="35"/>
      <c r="L7" s="35"/>
      <c r="M7" s="35"/>
      <c r="N7" s="35"/>
      <c r="O7" s="36"/>
      <c r="P7" s="23"/>
      <c r="Q7" s="34"/>
      <c r="R7" s="35"/>
      <c r="S7" s="35"/>
      <c r="T7" s="35"/>
      <c r="U7" s="35"/>
      <c r="V7" s="36"/>
      <c r="W7" s="23"/>
      <c r="X7" s="34"/>
      <c r="Y7" s="35"/>
      <c r="Z7" s="35"/>
      <c r="AA7" s="35"/>
      <c r="AB7" s="35"/>
      <c r="AC7" s="36"/>
      <c r="AD7" s="23"/>
      <c r="AE7" s="34"/>
      <c r="AF7" s="35"/>
      <c r="AG7" s="35"/>
      <c r="AH7" s="35"/>
      <c r="AI7" s="35"/>
      <c r="AJ7" s="36"/>
      <c r="AK7" s="23"/>
      <c r="AL7" s="34"/>
      <c r="AM7" s="35"/>
      <c r="AN7" s="35"/>
      <c r="AO7" s="35"/>
      <c r="AP7" s="35"/>
      <c r="AQ7" s="36"/>
      <c r="AR7" s="23"/>
      <c r="AS7" s="34"/>
      <c r="AT7" s="35"/>
      <c r="AU7" s="35"/>
      <c r="AV7" s="35"/>
      <c r="AW7" s="35"/>
      <c r="AX7" s="36"/>
    </row>
    <row r="8" spans="1:58" ht="17.25" customHeight="1">
      <c r="A8" s="14"/>
      <c r="B8" s="14"/>
      <c r="C8" s="43">
        <f>VLOOKUP(C6,data!$B$5:$E$29,4,0)</f>
        <v>8359.8739999999998</v>
      </c>
      <c r="D8" s="44"/>
      <c r="E8" s="44"/>
      <c r="F8" s="44"/>
      <c r="G8" s="44"/>
      <c r="H8" s="45"/>
      <c r="I8" s="25"/>
      <c r="J8" s="43">
        <f>VLOOKUP(J6,data!$B$5:$E$29,4,0)</f>
        <v>4160.8440000000001</v>
      </c>
      <c r="K8" s="44"/>
      <c r="L8" s="44"/>
      <c r="M8" s="44"/>
      <c r="N8" s="44"/>
      <c r="O8" s="45"/>
      <c r="P8" s="25"/>
      <c r="Q8" s="43">
        <f>VLOOKUP(Q6,data!$B$5:$E$29,4,0)</f>
        <v>5791.8329211455548</v>
      </c>
      <c r="R8" s="44"/>
      <c r="S8" s="44"/>
      <c r="T8" s="44"/>
      <c r="U8" s="44"/>
      <c r="V8" s="45"/>
      <c r="W8" s="25"/>
      <c r="X8" s="43">
        <f>VLOOKUP(X6,data!$B$5:$E$29,4,0)</f>
        <v>8776.6949999999997</v>
      </c>
      <c r="Y8" s="44"/>
      <c r="Z8" s="44"/>
      <c r="AA8" s="44"/>
      <c r="AB8" s="44"/>
      <c r="AC8" s="45"/>
      <c r="AD8" s="25"/>
      <c r="AE8" s="43">
        <f>VLOOKUP(AE6,data!$B$5:$E$29,4,0)</f>
        <v>41</v>
      </c>
      <c r="AF8" s="44"/>
      <c r="AG8" s="44"/>
      <c r="AH8" s="44"/>
      <c r="AI8" s="44"/>
      <c r="AJ8" s="45"/>
      <c r="AK8" s="25"/>
      <c r="AL8" s="43">
        <f>VLOOKUP(AL6,data!$B$5:$E$29,4,0)</f>
        <v>263</v>
      </c>
      <c r="AM8" s="44"/>
      <c r="AN8" s="44"/>
      <c r="AO8" s="44"/>
      <c r="AP8" s="44"/>
      <c r="AQ8" s="45"/>
      <c r="AR8" s="25"/>
      <c r="AS8" s="43">
        <f>VLOOKUP(AS6,data!$B$5:$E$29,4,0)</f>
        <v>0</v>
      </c>
      <c r="AT8" s="44"/>
      <c r="AU8" s="44"/>
      <c r="AV8" s="44"/>
      <c r="AW8" s="44"/>
      <c r="AX8" s="45"/>
    </row>
    <row r="9" spans="1:58" ht="17.25" customHeight="1">
      <c r="A9" s="14"/>
      <c r="B9" s="14"/>
      <c r="C9" s="46"/>
      <c r="D9" s="47"/>
      <c r="E9" s="47"/>
      <c r="F9" s="47"/>
      <c r="G9" s="47"/>
      <c r="H9" s="48"/>
      <c r="I9" s="25"/>
      <c r="J9" s="49"/>
      <c r="K9" s="50"/>
      <c r="L9" s="50"/>
      <c r="M9" s="50"/>
      <c r="N9" s="50"/>
      <c r="O9" s="51"/>
      <c r="P9" s="25"/>
      <c r="Q9" s="43"/>
      <c r="R9" s="44"/>
      <c r="S9" s="44"/>
      <c r="T9" s="44"/>
      <c r="U9" s="44"/>
      <c r="V9" s="45"/>
      <c r="W9" s="25"/>
      <c r="X9" s="46"/>
      <c r="Y9" s="47"/>
      <c r="Z9" s="47"/>
      <c r="AA9" s="47"/>
      <c r="AB9" s="47"/>
      <c r="AC9" s="48"/>
      <c r="AD9" s="25"/>
      <c r="AE9" s="43"/>
      <c r="AF9" s="44"/>
      <c r="AG9" s="44"/>
      <c r="AH9" s="44"/>
      <c r="AI9" s="44"/>
      <c r="AJ9" s="45"/>
      <c r="AK9" s="25"/>
      <c r="AL9" s="43"/>
      <c r="AM9" s="44"/>
      <c r="AN9" s="44"/>
      <c r="AO9" s="44"/>
      <c r="AP9" s="44"/>
      <c r="AQ9" s="45"/>
      <c r="AR9" s="25"/>
      <c r="AS9" s="43"/>
      <c r="AT9" s="44"/>
      <c r="AU9" s="44"/>
      <c r="AV9" s="44"/>
      <c r="AW9" s="44"/>
      <c r="AX9" s="45"/>
    </row>
    <row r="10" spans="1:58" ht="17.25" customHeight="1">
      <c r="A10" s="14"/>
      <c r="B10" s="14"/>
      <c r="C10" s="66">
        <f>VLOOKUP(C6,data!$P$5:$T$29,5,0)</f>
        <v>9.0311986341948316</v>
      </c>
      <c r="D10" s="67"/>
      <c r="E10" s="67"/>
      <c r="F10" s="67"/>
      <c r="G10" s="67"/>
      <c r="H10" s="68"/>
      <c r="I10" s="22"/>
      <c r="J10" s="72">
        <f>VLOOKUP(J6,data!$P$5:$T$29,5,0)</f>
        <v>5.4234334495712115</v>
      </c>
      <c r="K10" s="73"/>
      <c r="L10" s="73"/>
      <c r="M10" s="73"/>
      <c r="N10" s="73"/>
      <c r="O10" s="74"/>
      <c r="P10" s="22"/>
      <c r="Q10" s="59">
        <f>VLOOKUP(Q6,data!$P$5:$T$29,5,0)</f>
        <v>5.7352593536193259</v>
      </c>
      <c r="R10" s="60"/>
      <c r="S10" s="60"/>
      <c r="T10" s="60"/>
      <c r="U10" s="60"/>
      <c r="V10" s="61"/>
      <c r="W10" s="22"/>
      <c r="X10" s="59">
        <f>VLOOKUP(X6,data!$P$5:$T$29,5,0)</f>
        <v>8.2604372707470386</v>
      </c>
      <c r="Y10" s="60"/>
      <c r="Z10" s="60"/>
      <c r="AA10" s="60"/>
      <c r="AB10" s="60"/>
      <c r="AC10" s="61"/>
      <c r="AD10" s="22"/>
      <c r="AE10" s="59">
        <f>VLOOKUP(AE6,data!$P$5:$T$29,5,0)</f>
        <v>3.044522437723423</v>
      </c>
      <c r="AF10" s="60"/>
      <c r="AG10" s="60"/>
      <c r="AH10" s="60"/>
      <c r="AI10" s="60"/>
      <c r="AJ10" s="61"/>
      <c r="AK10" s="22"/>
      <c r="AL10" s="59">
        <f>VLOOKUP(AL6,data!$P$5:$T$29,5,0)</f>
        <v>-4.3438054218536841</v>
      </c>
      <c r="AM10" s="60"/>
      <c r="AN10" s="60"/>
      <c r="AO10" s="60"/>
      <c r="AP10" s="60"/>
      <c r="AQ10" s="61"/>
      <c r="AR10" s="22"/>
      <c r="AS10" s="59">
        <f>VLOOKUP(AS6,data!$P$5:$T$29,5,0)</f>
        <v>0</v>
      </c>
      <c r="AT10" s="60"/>
      <c r="AU10" s="60"/>
      <c r="AV10" s="60"/>
      <c r="AW10" s="60"/>
      <c r="AX10" s="61"/>
    </row>
    <row r="11" spans="1:58" ht="17.25" customHeight="1">
      <c r="A11" s="14"/>
      <c r="B11" s="14"/>
      <c r="C11" s="62" t="s">
        <v>54</v>
      </c>
      <c r="D11" s="63"/>
      <c r="E11" s="63"/>
      <c r="F11" s="64"/>
      <c r="G11" s="69" t="s">
        <v>55</v>
      </c>
      <c r="H11" s="70"/>
      <c r="I11" s="26"/>
      <c r="J11" s="62" t="s">
        <v>54</v>
      </c>
      <c r="K11" s="63"/>
      <c r="L11" s="63"/>
      <c r="M11" s="64"/>
      <c r="N11" s="63" t="s">
        <v>55</v>
      </c>
      <c r="O11" s="70"/>
      <c r="P11" s="26"/>
      <c r="Q11" s="62" t="s">
        <v>54</v>
      </c>
      <c r="R11" s="63"/>
      <c r="S11" s="63"/>
      <c r="T11" s="64"/>
      <c r="U11" s="65" t="s">
        <v>55</v>
      </c>
      <c r="V11" s="53"/>
      <c r="W11" s="26"/>
      <c r="X11" s="62" t="s">
        <v>54</v>
      </c>
      <c r="Y11" s="63"/>
      <c r="Z11" s="63"/>
      <c r="AA11" s="64"/>
      <c r="AB11" s="52" t="s">
        <v>55</v>
      </c>
      <c r="AC11" s="53"/>
      <c r="AD11" s="26"/>
      <c r="AE11" s="62" t="s">
        <v>54</v>
      </c>
      <c r="AF11" s="63"/>
      <c r="AG11" s="63"/>
      <c r="AH11" s="64"/>
      <c r="AI11" s="52" t="s">
        <v>55</v>
      </c>
      <c r="AJ11" s="53"/>
      <c r="AK11" s="26"/>
      <c r="AL11" s="62" t="s">
        <v>54</v>
      </c>
      <c r="AM11" s="63"/>
      <c r="AN11" s="63"/>
      <c r="AO11" s="64"/>
      <c r="AP11" s="52" t="s">
        <v>55</v>
      </c>
      <c r="AQ11" s="53"/>
      <c r="AR11" s="26"/>
      <c r="AS11" s="62" t="s">
        <v>54</v>
      </c>
      <c r="AT11" s="63"/>
      <c r="AU11" s="63"/>
      <c r="AV11" s="64"/>
      <c r="AW11" s="52" t="s">
        <v>55</v>
      </c>
      <c r="AX11" s="53"/>
      <c r="BE11" s="75"/>
      <c r="BF11" s="75"/>
    </row>
    <row r="12" spans="1:58" ht="17.25" customHeight="1">
      <c r="A12" s="14"/>
      <c r="B12" s="14"/>
      <c r="C12" s="54">
        <f>VLOOKUP(C6,data!$P$5:$R$29,2,0)</f>
        <v>8359.8739999999998</v>
      </c>
      <c r="D12" s="55"/>
      <c r="E12" s="55"/>
      <c r="F12" s="55"/>
      <c r="G12" s="71">
        <f>VLOOKUP(C6,data!$P$5:$R$29,3,0)</f>
        <v>0</v>
      </c>
      <c r="H12" s="58"/>
      <c r="I12" s="24"/>
      <c r="J12" s="54">
        <f>VLOOKUP(J6,data!$P$5:$R$29,2,0)</f>
        <v>226.65599999999995</v>
      </c>
      <c r="K12" s="55"/>
      <c r="L12" s="55"/>
      <c r="M12" s="55"/>
      <c r="N12" s="71">
        <f>VLOOKUP(J6,data!$P$5:$R$29,3,0)</f>
        <v>5.7611888399842597E-2</v>
      </c>
      <c r="O12" s="58"/>
      <c r="P12" s="24"/>
      <c r="Q12" s="54">
        <f>VLOOKUP(Q6,data!$P$5:$R$29,2,0)</f>
        <v>309.59325447888841</v>
      </c>
      <c r="R12" s="55"/>
      <c r="S12" s="55"/>
      <c r="T12" s="56"/>
      <c r="U12" s="71">
        <f>VLOOKUP(Q6,data!$P$5:$R$29,3,0)</f>
        <v>5.6472039404130717E-2</v>
      </c>
      <c r="V12" s="58"/>
      <c r="W12" s="24"/>
      <c r="X12" s="54">
        <f>VLOOKUP(X6,data!$P$5:$R$29,2,0)</f>
        <v>3867.7849999999999</v>
      </c>
      <c r="Y12" s="55"/>
      <c r="Z12" s="55"/>
      <c r="AA12" s="56"/>
      <c r="AB12" s="57">
        <f>VLOOKUP(X6,data!$P$5:$R$29,3,0)</f>
        <v>0.78791116561517727</v>
      </c>
      <c r="AC12" s="58"/>
      <c r="AD12" s="24"/>
      <c r="AE12" s="54">
        <f>VLOOKUP(AE6,data!$P$5:$R$29,2,0)</f>
        <v>21</v>
      </c>
      <c r="AF12" s="55"/>
      <c r="AG12" s="55"/>
      <c r="AH12" s="56"/>
      <c r="AI12" s="57">
        <f>VLOOKUP(AE6,data!$P$5:$R$29,3,0)</f>
        <v>1.05</v>
      </c>
      <c r="AJ12" s="58"/>
      <c r="AK12" s="24"/>
      <c r="AL12" s="54">
        <f>VLOOKUP(AL6,data!$P$5:$R$29,2,0)</f>
        <v>-77</v>
      </c>
      <c r="AM12" s="55"/>
      <c r="AN12" s="55"/>
      <c r="AO12" s="56"/>
      <c r="AP12" s="57">
        <f>VLOOKUP(AL6,data!$P$5:$R$29,3,0)</f>
        <v>-0.22647058823529412</v>
      </c>
      <c r="AQ12" s="58"/>
      <c r="AR12" s="24"/>
      <c r="AS12" s="54">
        <f>VLOOKUP(AS6,data!$P$5:$R$29,2,0)</f>
        <v>0</v>
      </c>
      <c r="AT12" s="55"/>
      <c r="AU12" s="55"/>
      <c r="AV12" s="56"/>
      <c r="AW12" s="57">
        <f>VLOOKUP(AS6,data!$P$5:$R$29,3,0)</f>
        <v>0</v>
      </c>
      <c r="AX12" s="58"/>
      <c r="BE12" s="75"/>
      <c r="BF12" s="75"/>
    </row>
    <row r="13" spans="1:58" ht="5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1"/>
      <c r="Q13" s="14"/>
      <c r="R13" s="14"/>
      <c r="S13" s="14"/>
      <c r="BE13" s="75"/>
      <c r="BF13" s="75"/>
    </row>
    <row r="14" spans="1:58" ht="17.25" customHeight="1">
      <c r="A14" s="14"/>
      <c r="B14" s="14"/>
      <c r="C14" s="31" t="s">
        <v>26</v>
      </c>
      <c r="D14" s="32"/>
      <c r="E14" s="32"/>
      <c r="F14" s="32"/>
      <c r="G14" s="32"/>
      <c r="H14" s="33"/>
      <c r="J14" s="31" t="s">
        <v>27</v>
      </c>
      <c r="K14" s="32"/>
      <c r="L14" s="32"/>
      <c r="M14" s="32"/>
      <c r="N14" s="32"/>
      <c r="O14" s="33"/>
      <c r="P14" s="23"/>
      <c r="Q14" s="37" t="s">
        <v>28</v>
      </c>
      <c r="R14" s="38"/>
      <c r="S14" s="38"/>
      <c r="T14" s="38"/>
      <c r="U14" s="38"/>
      <c r="V14" s="39"/>
      <c r="W14" s="23"/>
      <c r="X14" s="31" t="s">
        <v>29</v>
      </c>
      <c r="Y14" s="32"/>
      <c r="Z14" s="32"/>
      <c r="AA14" s="32"/>
      <c r="AB14" s="32"/>
      <c r="AC14" s="33"/>
      <c r="AD14" s="23"/>
      <c r="AE14" s="31" t="s">
        <v>30</v>
      </c>
      <c r="AF14" s="32"/>
      <c r="AG14" s="32"/>
      <c r="AH14" s="32"/>
      <c r="AI14" s="32"/>
      <c r="AJ14" s="33"/>
      <c r="AK14" s="23"/>
      <c r="AL14" s="31" t="s">
        <v>31</v>
      </c>
      <c r="AM14" s="32"/>
      <c r="AN14" s="32"/>
      <c r="AO14" s="32"/>
      <c r="AP14" s="32"/>
      <c r="AQ14" s="33"/>
      <c r="AR14" s="14"/>
      <c r="AS14" s="31" t="s">
        <v>32</v>
      </c>
      <c r="AT14" s="32"/>
      <c r="AU14" s="32"/>
      <c r="AV14" s="32"/>
      <c r="AW14" s="32"/>
      <c r="AX14" s="33"/>
      <c r="BE14" s="75"/>
      <c r="BF14" s="75"/>
    </row>
    <row r="15" spans="1:58" ht="17.25" customHeight="1">
      <c r="A15" s="14"/>
      <c r="B15" s="14"/>
      <c r="C15" s="34"/>
      <c r="D15" s="35"/>
      <c r="E15" s="35"/>
      <c r="F15" s="35"/>
      <c r="G15" s="35"/>
      <c r="H15" s="36"/>
      <c r="I15" s="23"/>
      <c r="J15" s="34"/>
      <c r="K15" s="35"/>
      <c r="L15" s="35"/>
      <c r="M15" s="35"/>
      <c r="N15" s="35"/>
      <c r="O15" s="36"/>
      <c r="P15" s="23"/>
      <c r="Q15" s="40"/>
      <c r="R15" s="41"/>
      <c r="S15" s="41"/>
      <c r="T15" s="41"/>
      <c r="U15" s="41"/>
      <c r="V15" s="42"/>
      <c r="W15" s="23"/>
      <c r="X15" s="34"/>
      <c r="Y15" s="35"/>
      <c r="Z15" s="35"/>
      <c r="AA15" s="35"/>
      <c r="AB15" s="35"/>
      <c r="AC15" s="36"/>
      <c r="AD15" s="23"/>
      <c r="AE15" s="34"/>
      <c r="AF15" s="35"/>
      <c r="AG15" s="35"/>
      <c r="AH15" s="35"/>
      <c r="AI15" s="35"/>
      <c r="AJ15" s="36"/>
      <c r="AK15" s="23"/>
      <c r="AL15" s="34"/>
      <c r="AM15" s="35"/>
      <c r="AN15" s="35"/>
      <c r="AO15" s="35"/>
      <c r="AP15" s="35"/>
      <c r="AQ15" s="36"/>
      <c r="AR15" s="23"/>
      <c r="AS15" s="34"/>
      <c r="AT15" s="35"/>
      <c r="AU15" s="35"/>
      <c r="AV15" s="35"/>
      <c r="AW15" s="35"/>
      <c r="AX15" s="36"/>
      <c r="BE15" s="75"/>
      <c r="BF15" s="75"/>
    </row>
    <row r="16" spans="1:58" ht="17.25" customHeight="1">
      <c r="A16" s="14"/>
      <c r="B16" s="14"/>
      <c r="C16" s="43">
        <f>VLOOKUP(C14,data!$B$5:$E$29,4,0)</f>
        <v>32.36953931</v>
      </c>
      <c r="D16" s="44"/>
      <c r="E16" s="44"/>
      <c r="F16" s="44"/>
      <c r="G16" s="44"/>
      <c r="H16" s="45"/>
      <c r="I16" s="25"/>
      <c r="J16" s="43">
        <f>VLOOKUP(J14,data!$B$5:$E$29,4,0)</f>
        <v>1224.3410000000001</v>
      </c>
      <c r="K16" s="44"/>
      <c r="L16" s="44"/>
      <c r="M16" s="44"/>
      <c r="N16" s="44"/>
      <c r="O16" s="45"/>
      <c r="P16" s="25"/>
      <c r="Q16" s="43">
        <f>VLOOKUP(Q14,data!$B$5:$E$29,4,0)</f>
        <v>0</v>
      </c>
      <c r="R16" s="44"/>
      <c r="S16" s="44"/>
      <c r="T16" s="44"/>
      <c r="U16" s="44"/>
      <c r="V16" s="45"/>
      <c r="W16" s="25"/>
      <c r="X16" s="43">
        <f>VLOOKUP(X14,data!$B$5:$E$29,4,0)</f>
        <v>352.93899999999996</v>
      </c>
      <c r="Y16" s="44"/>
      <c r="Z16" s="44"/>
      <c r="AA16" s="44"/>
      <c r="AB16" s="44"/>
      <c r="AC16" s="45"/>
      <c r="AD16" s="25"/>
      <c r="AE16" s="43">
        <f>VLOOKUP(AE14,data!$B$5:$E$29,4,0)</f>
        <v>337.64073760999997</v>
      </c>
      <c r="AF16" s="44"/>
      <c r="AG16" s="44"/>
      <c r="AH16" s="44"/>
      <c r="AI16" s="44"/>
      <c r="AJ16" s="45"/>
      <c r="AK16" s="25"/>
      <c r="AL16" s="43">
        <f>VLOOKUP(AL14,data!$B$5:$E$29,4,0)</f>
        <v>75.643999999999991</v>
      </c>
      <c r="AM16" s="44"/>
      <c r="AN16" s="44"/>
      <c r="AO16" s="44"/>
      <c r="AP16" s="44"/>
      <c r="AQ16" s="45"/>
      <c r="AR16" s="25"/>
      <c r="AS16" s="43">
        <f>VLOOKUP(AS14,data!$B$5:$E$29,4,0)</f>
        <v>33.171999999999997</v>
      </c>
      <c r="AT16" s="44"/>
      <c r="AU16" s="44"/>
      <c r="AV16" s="44"/>
      <c r="AW16" s="44"/>
      <c r="AX16" s="45"/>
    </row>
    <row r="17" spans="1:50" ht="17.25" customHeight="1">
      <c r="A17" s="14"/>
      <c r="B17" s="14"/>
      <c r="C17" s="43"/>
      <c r="D17" s="44"/>
      <c r="E17" s="44"/>
      <c r="F17" s="44"/>
      <c r="G17" s="44"/>
      <c r="H17" s="45"/>
      <c r="I17" s="25"/>
      <c r="J17" s="46"/>
      <c r="K17" s="47"/>
      <c r="L17" s="47"/>
      <c r="M17" s="47"/>
      <c r="N17" s="47"/>
      <c r="O17" s="48"/>
      <c r="P17" s="25"/>
      <c r="Q17" s="46"/>
      <c r="R17" s="47"/>
      <c r="S17" s="47"/>
      <c r="T17" s="47"/>
      <c r="U17" s="47"/>
      <c r="V17" s="48"/>
      <c r="W17" s="25"/>
      <c r="X17" s="43"/>
      <c r="Y17" s="44"/>
      <c r="Z17" s="44"/>
      <c r="AA17" s="44"/>
      <c r="AB17" s="44"/>
      <c r="AC17" s="45"/>
      <c r="AD17" s="25"/>
      <c r="AE17" s="43"/>
      <c r="AF17" s="44"/>
      <c r="AG17" s="44"/>
      <c r="AH17" s="44"/>
      <c r="AI17" s="44"/>
      <c r="AJ17" s="45"/>
      <c r="AK17" s="25"/>
      <c r="AL17" s="43"/>
      <c r="AM17" s="44"/>
      <c r="AN17" s="44"/>
      <c r="AO17" s="44"/>
      <c r="AP17" s="44"/>
      <c r="AQ17" s="45"/>
      <c r="AR17" s="25"/>
      <c r="AS17" s="43"/>
      <c r="AT17" s="44"/>
      <c r="AU17" s="44"/>
      <c r="AV17" s="44"/>
      <c r="AW17" s="44"/>
      <c r="AX17" s="45"/>
    </row>
    <row r="18" spans="1:50" ht="17.25" customHeight="1">
      <c r="A18" s="14"/>
      <c r="B18" s="14"/>
      <c r="C18" s="59">
        <f>VLOOKUP(C14,data!$P$5:$T$29,5,0)</f>
        <v>3.8192833837265785</v>
      </c>
      <c r="D18" s="60"/>
      <c r="E18" s="60"/>
      <c r="F18" s="60"/>
      <c r="G18" s="60"/>
      <c r="H18" s="61"/>
      <c r="I18" s="22"/>
      <c r="J18" s="59">
        <f>VLOOKUP(J14,data!$P$5:$T$29,5,0)</f>
        <v>4.4849216133919168</v>
      </c>
      <c r="K18" s="60"/>
      <c r="L18" s="60"/>
      <c r="M18" s="60"/>
      <c r="N18" s="60"/>
      <c r="O18" s="61"/>
      <c r="P18" s="22"/>
      <c r="Q18" s="59">
        <f>VLOOKUP(Q14,data!$P$5:$T$29,5,0)</f>
        <v>0</v>
      </c>
      <c r="R18" s="60"/>
      <c r="S18" s="60"/>
      <c r="T18" s="60"/>
      <c r="U18" s="60"/>
      <c r="V18" s="61"/>
      <c r="W18" s="22"/>
      <c r="X18" s="59">
        <f>VLOOKUP(X14,data!$P$5:$T$29,5,0)</f>
        <v>-2.5410506604060434</v>
      </c>
      <c r="Y18" s="60"/>
      <c r="Z18" s="60"/>
      <c r="AA18" s="60"/>
      <c r="AB18" s="60"/>
      <c r="AC18" s="61"/>
      <c r="AD18" s="22"/>
      <c r="AE18" s="59">
        <f>VLOOKUP(AE14,data!$P$5:$T$29,5,0)</f>
        <v>-3.9426154943964828</v>
      </c>
      <c r="AF18" s="60"/>
      <c r="AG18" s="60"/>
      <c r="AH18" s="60"/>
      <c r="AI18" s="60"/>
      <c r="AJ18" s="61"/>
      <c r="AK18" s="22"/>
      <c r="AL18" s="59">
        <f>VLOOKUP(AL14,data!$P$5:$T$29,5,0)</f>
        <v>2.0163686127038725</v>
      </c>
      <c r="AM18" s="60"/>
      <c r="AN18" s="60"/>
      <c r="AO18" s="60"/>
      <c r="AP18" s="60"/>
      <c r="AQ18" s="61"/>
      <c r="AR18" s="22"/>
      <c r="AS18" s="59">
        <f>VLOOKUP(AS14,data!$P$5:$T$29,5,0)</f>
        <v>3.2710886963151347</v>
      </c>
      <c r="AT18" s="60"/>
      <c r="AU18" s="60"/>
      <c r="AV18" s="60"/>
      <c r="AW18" s="60"/>
      <c r="AX18" s="61"/>
    </row>
    <row r="19" spans="1:50" ht="17.25" customHeight="1">
      <c r="A19" s="14"/>
      <c r="B19" s="14"/>
      <c r="C19" s="62" t="s">
        <v>54</v>
      </c>
      <c r="D19" s="63"/>
      <c r="E19" s="63"/>
      <c r="F19" s="64"/>
      <c r="G19" s="52" t="s">
        <v>55</v>
      </c>
      <c r="H19" s="53"/>
      <c r="I19" s="26"/>
      <c r="J19" s="62" t="s">
        <v>54</v>
      </c>
      <c r="K19" s="63"/>
      <c r="L19" s="63"/>
      <c r="M19" s="64"/>
      <c r="N19" s="52" t="s">
        <v>55</v>
      </c>
      <c r="O19" s="53"/>
      <c r="P19" s="26"/>
      <c r="Q19" s="62" t="s">
        <v>54</v>
      </c>
      <c r="R19" s="63"/>
      <c r="S19" s="63"/>
      <c r="T19" s="64"/>
      <c r="U19" s="52" t="s">
        <v>55</v>
      </c>
      <c r="V19" s="53"/>
      <c r="W19" s="26"/>
      <c r="X19" s="62" t="s">
        <v>54</v>
      </c>
      <c r="Y19" s="63"/>
      <c r="Z19" s="63"/>
      <c r="AA19" s="64"/>
      <c r="AB19" s="52" t="s">
        <v>55</v>
      </c>
      <c r="AC19" s="53"/>
      <c r="AD19" s="26"/>
      <c r="AE19" s="62" t="s">
        <v>54</v>
      </c>
      <c r="AF19" s="63"/>
      <c r="AG19" s="63"/>
      <c r="AH19" s="64"/>
      <c r="AI19" s="52" t="s">
        <v>55</v>
      </c>
      <c r="AJ19" s="53"/>
      <c r="AK19" s="26"/>
      <c r="AL19" s="62" t="s">
        <v>54</v>
      </c>
      <c r="AM19" s="63"/>
      <c r="AN19" s="63"/>
      <c r="AO19" s="64"/>
      <c r="AP19" s="52" t="s">
        <v>55</v>
      </c>
      <c r="AQ19" s="53"/>
      <c r="AR19" s="26"/>
      <c r="AS19" s="62" t="s">
        <v>54</v>
      </c>
      <c r="AT19" s="63"/>
      <c r="AU19" s="63"/>
      <c r="AV19" s="64"/>
      <c r="AW19" s="52" t="s">
        <v>55</v>
      </c>
      <c r="AX19" s="53"/>
    </row>
    <row r="20" spans="1:50" ht="17.25" customHeight="1">
      <c r="A20" s="14"/>
      <c r="B20" s="14"/>
      <c r="C20" s="54">
        <f>VLOOKUP(C14,data!$P$5:$R$29,2,0)</f>
        <v>45.571539309999984</v>
      </c>
      <c r="D20" s="55"/>
      <c r="E20" s="55"/>
      <c r="F20" s="56"/>
      <c r="G20" s="57">
        <f>VLOOKUP(C14,data!$P$5:$R$29,3,0)</f>
        <v>-3.4518663316164249</v>
      </c>
      <c r="H20" s="58"/>
      <c r="I20" s="24"/>
      <c r="J20" s="54">
        <f>VLOOKUP(J14,data!$P$5:$R$29,2,0)</f>
        <v>88.670000000000073</v>
      </c>
      <c r="K20" s="55"/>
      <c r="L20" s="55"/>
      <c r="M20" s="56"/>
      <c r="N20" s="57">
        <f>VLOOKUP(J14,data!$P$5:$R$29,3,0)</f>
        <v>7.8077189608610306E-2</v>
      </c>
      <c r="O20" s="58"/>
      <c r="P20" s="27"/>
      <c r="Q20" s="54">
        <f>VLOOKUP(Q14,data!$P$5:$R$29,2,0)</f>
        <v>0</v>
      </c>
      <c r="R20" s="55"/>
      <c r="S20" s="55"/>
      <c r="T20" s="56"/>
      <c r="U20" s="57">
        <f>VLOOKUP(Q14,data!$P$5:$R$29,3,0)</f>
        <v>0</v>
      </c>
      <c r="V20" s="58"/>
      <c r="W20" s="24"/>
      <c r="X20" s="54">
        <f>VLOOKUP(X14,data!$P$5:$R$29,2,0)</f>
        <v>-12.69300000000004</v>
      </c>
      <c r="Y20" s="55"/>
      <c r="Z20" s="55"/>
      <c r="AA20" s="56"/>
      <c r="AB20" s="57">
        <f>VLOOKUP(X14,data!$P$5:$R$29,3,0)</f>
        <v>-3.4715232802380647E-2</v>
      </c>
      <c r="AC20" s="58"/>
      <c r="AD20" s="24"/>
      <c r="AE20" s="54">
        <f>VLOOKUP(AE14,data!$P$5:$R$29,2,0)</f>
        <v>-51.553262389999986</v>
      </c>
      <c r="AF20" s="55"/>
      <c r="AG20" s="55"/>
      <c r="AH20" s="56"/>
      <c r="AI20" s="57">
        <f>VLOOKUP(AE14,data!$P$5:$R$29,3,0)</f>
        <v>-0.13246160626833917</v>
      </c>
      <c r="AJ20" s="58"/>
      <c r="AK20" s="24"/>
      <c r="AL20" s="54">
        <f>VLOOKUP(AL14,data!$P$5:$R$29,2,0)</f>
        <v>7.5109999999999815</v>
      </c>
      <c r="AM20" s="55"/>
      <c r="AN20" s="55"/>
      <c r="AO20" s="56"/>
      <c r="AP20" s="57">
        <f>VLOOKUP(AL14,data!$P$5:$R$29,3,0)</f>
        <v>0.11024026536333319</v>
      </c>
      <c r="AQ20" s="58"/>
      <c r="AR20" s="24"/>
      <c r="AS20" s="54">
        <f>VLOOKUP(AS14,data!$P$5:$R$29,2,0)</f>
        <v>26.339999999999996</v>
      </c>
      <c r="AT20" s="55"/>
      <c r="AU20" s="55"/>
      <c r="AV20" s="56"/>
      <c r="AW20" s="57">
        <f>VLOOKUP(AS14,data!$P$5:$R$29,3,0)</f>
        <v>3.8553864168618261</v>
      </c>
      <c r="AX20" s="58"/>
    </row>
    <row r="21" spans="1:50" ht="5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W21" s="14"/>
      <c r="AD21" s="14"/>
      <c r="AK21" s="14"/>
    </row>
    <row r="22" spans="1:50" ht="17.25" customHeight="1">
      <c r="A22" s="14"/>
      <c r="B22" s="14"/>
      <c r="C22" s="31" t="s">
        <v>33</v>
      </c>
      <c r="D22" s="32"/>
      <c r="E22" s="32"/>
      <c r="F22" s="32"/>
      <c r="G22" s="32"/>
      <c r="H22" s="33"/>
      <c r="J22" s="31" t="s">
        <v>34</v>
      </c>
      <c r="K22" s="32"/>
      <c r="L22" s="32"/>
      <c r="M22" s="32"/>
      <c r="N22" s="32"/>
      <c r="O22" s="33"/>
      <c r="P22" s="14"/>
      <c r="Q22" s="31" t="s">
        <v>35</v>
      </c>
      <c r="R22" s="32"/>
      <c r="S22" s="32"/>
      <c r="T22" s="32"/>
      <c r="U22" s="32"/>
      <c r="V22" s="33"/>
      <c r="W22" s="14"/>
      <c r="X22" s="31" t="s">
        <v>36</v>
      </c>
      <c r="Y22" s="32"/>
      <c r="Z22" s="32"/>
      <c r="AA22" s="32"/>
      <c r="AB22" s="32"/>
      <c r="AC22" s="33"/>
      <c r="AD22" s="14"/>
      <c r="AE22" s="31" t="s">
        <v>37</v>
      </c>
      <c r="AF22" s="32"/>
      <c r="AG22" s="32"/>
      <c r="AH22" s="32"/>
      <c r="AI22" s="32"/>
      <c r="AJ22" s="33"/>
      <c r="AK22" s="14"/>
      <c r="AL22" s="31" t="s">
        <v>38</v>
      </c>
      <c r="AM22" s="32"/>
      <c r="AN22" s="32"/>
      <c r="AO22" s="32"/>
      <c r="AP22" s="32"/>
      <c r="AQ22" s="33"/>
      <c r="AR22" s="14"/>
      <c r="AS22" s="31" t="s">
        <v>39</v>
      </c>
      <c r="AT22" s="32"/>
      <c r="AU22" s="32"/>
      <c r="AV22" s="32"/>
      <c r="AW22" s="32"/>
      <c r="AX22" s="33"/>
    </row>
    <row r="23" spans="1:50" ht="17.25" customHeight="1">
      <c r="A23" s="14"/>
      <c r="B23" s="14"/>
      <c r="C23" s="34"/>
      <c r="D23" s="35"/>
      <c r="E23" s="35"/>
      <c r="F23" s="35"/>
      <c r="G23" s="35"/>
      <c r="H23" s="36"/>
      <c r="I23" s="23"/>
      <c r="J23" s="34"/>
      <c r="K23" s="35"/>
      <c r="L23" s="35"/>
      <c r="M23" s="35"/>
      <c r="N23" s="35"/>
      <c r="O23" s="36"/>
      <c r="P23" s="23"/>
      <c r="Q23" s="34"/>
      <c r="R23" s="35"/>
      <c r="S23" s="35"/>
      <c r="T23" s="35"/>
      <c r="U23" s="35"/>
      <c r="V23" s="36"/>
      <c r="W23" s="23"/>
      <c r="X23" s="34"/>
      <c r="Y23" s="35"/>
      <c r="Z23" s="35"/>
      <c r="AA23" s="35"/>
      <c r="AB23" s="35"/>
      <c r="AC23" s="36"/>
      <c r="AD23" s="23"/>
      <c r="AE23" s="34"/>
      <c r="AF23" s="35"/>
      <c r="AG23" s="35"/>
      <c r="AH23" s="35"/>
      <c r="AI23" s="35"/>
      <c r="AJ23" s="36"/>
      <c r="AK23" s="23"/>
      <c r="AL23" s="34"/>
      <c r="AM23" s="35"/>
      <c r="AN23" s="35"/>
      <c r="AO23" s="35"/>
      <c r="AP23" s="35"/>
      <c r="AQ23" s="36"/>
      <c r="AR23" s="23"/>
      <c r="AS23" s="34"/>
      <c r="AT23" s="35"/>
      <c r="AU23" s="35"/>
      <c r="AV23" s="35"/>
      <c r="AW23" s="35"/>
      <c r="AX23" s="36"/>
    </row>
    <row r="24" spans="1:50" ht="17.25" customHeight="1">
      <c r="A24" s="14"/>
      <c r="B24" s="14"/>
      <c r="C24" s="43">
        <f>VLOOKUP(C22,data!$B$5:$E$29,4,0)</f>
        <v>0.30679659430275508</v>
      </c>
      <c r="D24" s="44"/>
      <c r="E24" s="44"/>
      <c r="F24" s="44"/>
      <c r="G24" s="44"/>
      <c r="H24" s="45"/>
      <c r="I24" s="25"/>
      <c r="J24" s="43">
        <f>VLOOKUP(J22,data!$B$5:$E$29,4,0)</f>
        <v>0.26046597949500777</v>
      </c>
      <c r="K24" s="44"/>
      <c r="L24" s="44"/>
      <c r="M24" s="44"/>
      <c r="N24" s="44"/>
      <c r="O24" s="45"/>
      <c r="P24" s="25"/>
      <c r="Q24" s="43">
        <f>VLOOKUP(Q22,data!$B$5:$E$29,4,0)</f>
        <v>0</v>
      </c>
      <c r="R24" s="44"/>
      <c r="S24" s="44"/>
      <c r="T24" s="44"/>
      <c r="U24" s="44"/>
      <c r="V24" s="45"/>
      <c r="W24" s="25"/>
      <c r="X24" s="43">
        <f>VLOOKUP(X22,data!$B$5:$E$29,4,0)</f>
        <v>2.2519999999999998</v>
      </c>
      <c r="Y24" s="44"/>
      <c r="Z24" s="44"/>
      <c r="AA24" s="44"/>
      <c r="AB24" s="44"/>
      <c r="AC24" s="45"/>
      <c r="AD24" s="25"/>
      <c r="AE24" s="43">
        <f>VLOOKUP(AE22,data!$B$5:$E$29,4,0)</f>
        <v>137.208</v>
      </c>
      <c r="AF24" s="44"/>
      <c r="AG24" s="44"/>
      <c r="AH24" s="44"/>
      <c r="AI24" s="44"/>
      <c r="AJ24" s="45"/>
      <c r="AK24" s="25"/>
      <c r="AL24" s="43">
        <f>VLOOKUP(AL22,data!$B$5:$E$29,4,0)</f>
        <v>12.362</v>
      </c>
      <c r="AM24" s="44"/>
      <c r="AN24" s="44"/>
      <c r="AO24" s="44"/>
      <c r="AP24" s="44"/>
      <c r="AQ24" s="45"/>
      <c r="AR24" s="25"/>
      <c r="AS24" s="43">
        <f>VLOOKUP(AS22,data!$B$5:$E$29,4,0)</f>
        <v>4.75</v>
      </c>
      <c r="AT24" s="44"/>
      <c r="AU24" s="44"/>
      <c r="AV24" s="44"/>
      <c r="AW24" s="44"/>
      <c r="AX24" s="45"/>
    </row>
    <row r="25" spans="1:50" ht="17.25" customHeight="1">
      <c r="A25" s="14"/>
      <c r="B25" s="14"/>
      <c r="C25" s="43"/>
      <c r="D25" s="44"/>
      <c r="E25" s="44"/>
      <c r="F25" s="44"/>
      <c r="G25" s="44"/>
      <c r="H25" s="45"/>
      <c r="I25" s="25"/>
      <c r="J25" s="43"/>
      <c r="K25" s="44"/>
      <c r="L25" s="44"/>
      <c r="M25" s="44"/>
      <c r="N25" s="44"/>
      <c r="O25" s="45"/>
      <c r="P25" s="25"/>
      <c r="Q25" s="43"/>
      <c r="R25" s="44"/>
      <c r="S25" s="44"/>
      <c r="T25" s="44"/>
      <c r="U25" s="44"/>
      <c r="V25" s="45"/>
      <c r="W25" s="25"/>
      <c r="X25" s="43"/>
      <c r="Y25" s="44"/>
      <c r="Z25" s="44"/>
      <c r="AA25" s="44"/>
      <c r="AB25" s="44"/>
      <c r="AC25" s="45"/>
      <c r="AD25" s="25"/>
      <c r="AE25" s="43"/>
      <c r="AF25" s="44"/>
      <c r="AG25" s="44"/>
      <c r="AH25" s="44"/>
      <c r="AI25" s="44"/>
      <c r="AJ25" s="45"/>
      <c r="AK25" s="25"/>
      <c r="AL25" s="43"/>
      <c r="AM25" s="44"/>
      <c r="AN25" s="44"/>
      <c r="AO25" s="44"/>
      <c r="AP25" s="44"/>
      <c r="AQ25" s="45"/>
      <c r="AR25" s="25"/>
      <c r="AS25" s="43"/>
      <c r="AT25" s="44"/>
      <c r="AU25" s="44"/>
      <c r="AV25" s="44"/>
      <c r="AW25" s="44"/>
      <c r="AX25" s="45"/>
    </row>
    <row r="26" spans="1:50" ht="17.25" customHeight="1">
      <c r="A26" s="14"/>
      <c r="B26" s="14"/>
      <c r="C26" s="59">
        <f>VLOOKUP(C22,data!$P$5:$T$29,5,0)</f>
        <v>1.9421465909214557</v>
      </c>
      <c r="D26" s="60"/>
      <c r="E26" s="60"/>
      <c r="F26" s="60"/>
      <c r="G26" s="60"/>
      <c r="H26" s="61"/>
      <c r="I26" s="22"/>
      <c r="J26" s="59">
        <f>VLOOKUP(J22,data!$P$5:$T$29,5,0)</f>
        <v>3.1510985193899645</v>
      </c>
      <c r="K26" s="60"/>
      <c r="L26" s="60"/>
      <c r="M26" s="60"/>
      <c r="N26" s="60"/>
      <c r="O26" s="61"/>
      <c r="P26" s="22"/>
      <c r="Q26" s="59">
        <f>VLOOKUP(Q22,data!$P$5:$T$29,5,0)</f>
        <v>-7.2952172996505826</v>
      </c>
      <c r="R26" s="60"/>
      <c r="S26" s="60"/>
      <c r="T26" s="60"/>
      <c r="U26" s="60"/>
      <c r="V26" s="61"/>
      <c r="W26" s="22"/>
      <c r="X26" s="59">
        <f>VLOOKUP(X22,data!$P$5:$T$29,5,0)</f>
        <v>-4.3012503246465936</v>
      </c>
      <c r="Y26" s="60"/>
      <c r="Z26" s="60"/>
      <c r="AA26" s="60"/>
      <c r="AB26" s="60"/>
      <c r="AC26" s="61"/>
      <c r="AD26" s="22"/>
      <c r="AE26" s="59">
        <f>VLOOKUP(AE22,data!$P$5:$T$29,5,0)</f>
        <v>3.0172491170162399</v>
      </c>
      <c r="AF26" s="60"/>
      <c r="AG26" s="60"/>
      <c r="AH26" s="60"/>
      <c r="AI26" s="60"/>
      <c r="AJ26" s="61"/>
      <c r="AK26" s="22"/>
      <c r="AL26" s="59">
        <f>VLOOKUP(AL22,data!$P$5:$T$29,5,0)</f>
        <v>0.20212418409013305</v>
      </c>
      <c r="AM26" s="60"/>
      <c r="AN26" s="60"/>
      <c r="AO26" s="60"/>
      <c r="AP26" s="60"/>
      <c r="AQ26" s="61"/>
      <c r="AR26" s="22"/>
      <c r="AS26" s="59">
        <f>VLOOKUP(AS22,data!$P$5:$T$29,5,0)</f>
        <v>0.94674993935886387</v>
      </c>
      <c r="AT26" s="60"/>
      <c r="AU26" s="60"/>
      <c r="AV26" s="60"/>
      <c r="AW26" s="60"/>
      <c r="AX26" s="61"/>
    </row>
    <row r="27" spans="1:50" ht="17.25" customHeight="1">
      <c r="A27" s="14"/>
      <c r="B27" s="14"/>
      <c r="C27" s="62" t="s">
        <v>54</v>
      </c>
      <c r="D27" s="63"/>
      <c r="E27" s="63"/>
      <c r="F27" s="64"/>
      <c r="G27" s="52" t="s">
        <v>55</v>
      </c>
      <c r="H27" s="53"/>
      <c r="I27" s="26"/>
      <c r="J27" s="62" t="s">
        <v>54</v>
      </c>
      <c r="K27" s="63"/>
      <c r="L27" s="63"/>
      <c r="M27" s="64"/>
      <c r="N27" s="52" t="s">
        <v>55</v>
      </c>
      <c r="O27" s="53"/>
      <c r="P27" s="26"/>
      <c r="Q27" s="62" t="s">
        <v>54</v>
      </c>
      <c r="R27" s="63"/>
      <c r="S27" s="63"/>
      <c r="T27" s="64"/>
      <c r="U27" s="52" t="s">
        <v>55</v>
      </c>
      <c r="V27" s="53"/>
      <c r="W27" s="26"/>
      <c r="X27" s="62" t="s">
        <v>54</v>
      </c>
      <c r="Y27" s="63"/>
      <c r="Z27" s="63"/>
      <c r="AA27" s="64"/>
      <c r="AB27" s="52" t="s">
        <v>55</v>
      </c>
      <c r="AC27" s="53"/>
      <c r="AD27" s="26"/>
      <c r="AE27" s="62" t="s">
        <v>54</v>
      </c>
      <c r="AF27" s="63"/>
      <c r="AG27" s="63"/>
      <c r="AH27" s="64"/>
      <c r="AI27" s="52" t="s">
        <v>55</v>
      </c>
      <c r="AJ27" s="53"/>
      <c r="AK27" s="26"/>
      <c r="AL27" s="62" t="s">
        <v>54</v>
      </c>
      <c r="AM27" s="63"/>
      <c r="AN27" s="63"/>
      <c r="AO27" s="64"/>
      <c r="AP27" s="52" t="s">
        <v>55</v>
      </c>
      <c r="AQ27" s="53"/>
      <c r="AR27" s="26"/>
      <c r="AS27" s="62" t="s">
        <v>54</v>
      </c>
      <c r="AT27" s="63"/>
      <c r="AU27" s="63"/>
      <c r="AV27" s="64"/>
      <c r="AW27" s="52" t="s">
        <v>55</v>
      </c>
      <c r="AX27" s="53"/>
    </row>
    <row r="28" spans="1:50" ht="17.25" customHeight="1">
      <c r="A28" s="14"/>
      <c r="B28" s="14"/>
      <c r="C28" s="54">
        <f>VLOOKUP(C22,data!$P$5:$R$29,2,0)</f>
        <v>-0.14339580703026789</v>
      </c>
      <c r="D28" s="55"/>
      <c r="E28" s="55"/>
      <c r="F28" s="56"/>
      <c r="G28" s="57">
        <f>VLOOKUP(C22,data!$P$5:$R$29,3,0)</f>
        <v>-0.31852116252000667</v>
      </c>
      <c r="H28" s="58"/>
      <c r="I28" s="24"/>
      <c r="J28" s="54">
        <f>VLOOKUP(J22,data!$P$5:$R$29,2,0)</f>
        <v>-4.2805078821102127E-2</v>
      </c>
      <c r="K28" s="55"/>
      <c r="L28" s="55"/>
      <c r="M28" s="56"/>
      <c r="N28" s="57">
        <f>VLOOKUP(J22,data!$P$5:$R$29,3,0)</f>
        <v>-0.14114462177424433</v>
      </c>
      <c r="O28" s="58"/>
      <c r="P28" s="24"/>
      <c r="Q28" s="54">
        <f>VLOOKUP(Q22,data!$P$5:$R$29,2,0)</f>
        <v>-1473.2370000000001</v>
      </c>
      <c r="R28" s="55"/>
      <c r="S28" s="55"/>
      <c r="T28" s="56"/>
      <c r="U28" s="57">
        <f>VLOOKUP(Q22,data!$P$5:$R$29,3,0)</f>
        <v>-1</v>
      </c>
      <c r="V28" s="58"/>
      <c r="W28" s="24"/>
      <c r="X28" s="54">
        <f>VLOOKUP(X22,data!$P$5:$R$29,2,0)</f>
        <v>-73.792000000000002</v>
      </c>
      <c r="Y28" s="55"/>
      <c r="Z28" s="55"/>
      <c r="AA28" s="56"/>
      <c r="AB28" s="57">
        <f>VLOOKUP(X22,data!$P$5:$R$29,3,0)</f>
        <v>-0.97038556625111783</v>
      </c>
      <c r="AC28" s="58"/>
      <c r="AD28" s="24"/>
      <c r="AE28" s="54">
        <f>VLOOKUP(AE22,data!$P$5:$R$29,2,0)</f>
        <v>20.434999999999988</v>
      </c>
      <c r="AF28" s="55"/>
      <c r="AG28" s="55"/>
      <c r="AH28" s="56"/>
      <c r="AI28" s="57">
        <f>VLOOKUP(AE22,data!$P$5:$R$29,3,0)</f>
        <v>0.17499764500355378</v>
      </c>
      <c r="AJ28" s="58"/>
      <c r="AK28" s="24"/>
      <c r="AL28" s="54">
        <f>VLOOKUP(AL22,data!$P$5:$R$29,2,0)</f>
        <v>1.2239999999999984</v>
      </c>
      <c r="AM28" s="55"/>
      <c r="AN28" s="55"/>
      <c r="AO28" s="56"/>
      <c r="AP28" s="57">
        <f>VLOOKUP(AL22,data!$P$5:$R$29,3,0)</f>
        <v>0.10989405638355165</v>
      </c>
      <c r="AQ28" s="58"/>
      <c r="AR28" s="24"/>
      <c r="AS28" s="54">
        <f>VLOOKUP(AS22,data!$P$5:$R$29,2,0)</f>
        <v>-0.3879999999999999</v>
      </c>
      <c r="AT28" s="55"/>
      <c r="AU28" s="55"/>
      <c r="AV28" s="56"/>
      <c r="AW28" s="57">
        <f>VLOOKUP(AS22,data!$P$5:$R$29,3,0)</f>
        <v>-7.5515764889061879E-2</v>
      </c>
      <c r="AX28" s="58"/>
    </row>
    <row r="29" spans="1:50" ht="5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50" ht="17.25" customHeight="1">
      <c r="A30" s="14"/>
      <c r="B30" s="14"/>
      <c r="C30" s="31" t="s">
        <v>41</v>
      </c>
      <c r="D30" s="32"/>
      <c r="E30" s="32"/>
      <c r="F30" s="32"/>
      <c r="G30" s="32"/>
      <c r="H30" s="33"/>
      <c r="I30" s="14"/>
      <c r="J30" s="31" t="s">
        <v>42</v>
      </c>
      <c r="K30" s="32"/>
      <c r="L30" s="32"/>
      <c r="M30" s="32"/>
      <c r="N30" s="32"/>
      <c r="O30" s="33"/>
      <c r="P30" s="14"/>
      <c r="Q30" s="31" t="s">
        <v>43</v>
      </c>
      <c r="R30" s="32"/>
      <c r="S30" s="32"/>
      <c r="T30" s="32"/>
      <c r="U30" s="32"/>
      <c r="V30" s="33"/>
      <c r="AE30" s="83" t="s">
        <v>41</v>
      </c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</row>
    <row r="31" spans="1:50" ht="17.25" customHeight="1">
      <c r="A31" s="14"/>
      <c r="B31" s="14"/>
      <c r="C31" s="34"/>
      <c r="D31" s="35"/>
      <c r="E31" s="35"/>
      <c r="F31" s="35"/>
      <c r="G31" s="35"/>
      <c r="H31" s="36"/>
      <c r="I31" s="23"/>
      <c r="J31" s="34"/>
      <c r="K31" s="35"/>
      <c r="L31" s="35"/>
      <c r="M31" s="35"/>
      <c r="N31" s="35"/>
      <c r="O31" s="36"/>
      <c r="P31" s="23"/>
      <c r="Q31" s="34"/>
      <c r="R31" s="35"/>
      <c r="S31" s="35"/>
      <c r="T31" s="35"/>
      <c r="U31" s="35"/>
      <c r="V31" s="36"/>
      <c r="W31" s="2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</row>
    <row r="32" spans="1:50" ht="17.25" customHeight="1">
      <c r="A32" s="14"/>
      <c r="B32" s="14"/>
      <c r="C32" s="43">
        <f>VLOOKUP(C30,data!$B$5:$E$29,4,0)</f>
        <v>177.08499999999998</v>
      </c>
      <c r="D32" s="44"/>
      <c r="E32" s="44"/>
      <c r="F32" s="44"/>
      <c r="G32" s="44"/>
      <c r="H32" s="45"/>
      <c r="I32" s="25"/>
      <c r="J32" s="43">
        <f>VLOOKUP(J30,data!$B$5:$E$29,4,0)</f>
        <v>95.575999999999993</v>
      </c>
      <c r="K32" s="44"/>
      <c r="L32" s="44"/>
      <c r="M32" s="44"/>
      <c r="N32" s="44"/>
      <c r="O32" s="45"/>
      <c r="P32" s="25"/>
      <c r="Q32" s="43">
        <f>VLOOKUP(Q30,data!$B$5:$E$29,4,0)</f>
        <v>40.643000000000001</v>
      </c>
      <c r="R32" s="44"/>
      <c r="S32" s="44"/>
      <c r="T32" s="44"/>
      <c r="U32" s="44"/>
      <c r="V32" s="45"/>
    </row>
    <row r="33" spans="1:47" ht="17.25" customHeight="1">
      <c r="A33" s="14"/>
      <c r="B33" s="14"/>
      <c r="C33" s="43"/>
      <c r="D33" s="44"/>
      <c r="E33" s="44"/>
      <c r="F33" s="44"/>
      <c r="G33" s="44"/>
      <c r="H33" s="45"/>
      <c r="I33" s="25"/>
      <c r="J33" s="43"/>
      <c r="K33" s="44"/>
      <c r="L33" s="44"/>
      <c r="M33" s="44"/>
      <c r="N33" s="44"/>
      <c r="O33" s="45"/>
      <c r="P33" s="25"/>
      <c r="Q33" s="43"/>
      <c r="R33" s="44"/>
      <c r="S33" s="44"/>
      <c r="T33" s="44"/>
      <c r="U33" s="44"/>
      <c r="V33" s="45"/>
      <c r="AT33" s="80" t="s">
        <v>61</v>
      </c>
      <c r="AU33" s="78" t="str">
        <f>"Act: "&amp;TEXT(data!$X$21,"0.00")</f>
        <v>Act: 177</v>
      </c>
    </row>
    <row r="34" spans="1:47" ht="17.25" customHeight="1">
      <c r="A34" s="14"/>
      <c r="B34" s="14"/>
      <c r="C34" s="59">
        <f>VLOOKUP(C30,data!$P$5:$T$29,5,0)</f>
        <v>-4.542986224032509</v>
      </c>
      <c r="D34" s="60"/>
      <c r="E34" s="60"/>
      <c r="F34" s="60"/>
      <c r="G34" s="60"/>
      <c r="H34" s="61"/>
      <c r="I34" s="22"/>
      <c r="J34" s="59">
        <f>VLOOKUP(J30,data!$P$5:$T$29,5,0)</f>
        <v>-2.4439978459443688</v>
      </c>
      <c r="K34" s="60"/>
      <c r="L34" s="60"/>
      <c r="M34" s="60"/>
      <c r="N34" s="60"/>
      <c r="O34" s="61"/>
      <c r="P34" s="22"/>
      <c r="Q34" s="59">
        <f>VLOOKUP(Q30,data!$P$5:$T$29,5,0)</f>
        <v>-1.4343699843514528</v>
      </c>
      <c r="R34" s="60"/>
      <c r="S34" s="60"/>
      <c r="T34" s="60"/>
      <c r="U34" s="60"/>
      <c r="V34" s="61"/>
      <c r="AT34" s="81" t="s">
        <v>61</v>
      </c>
      <c r="AU34" s="78" t="str">
        <f>"Tgt: "&amp;TEXT(data!AA$21,"0.00")</f>
        <v>Tgt: 222</v>
      </c>
    </row>
    <row r="35" spans="1:47" ht="17.25" customHeight="1">
      <c r="A35" s="14"/>
      <c r="B35" s="14"/>
      <c r="C35" s="62" t="s">
        <v>54</v>
      </c>
      <c r="D35" s="63"/>
      <c r="E35" s="63"/>
      <c r="F35" s="64"/>
      <c r="G35" s="52" t="s">
        <v>55</v>
      </c>
      <c r="H35" s="53"/>
      <c r="I35" s="26"/>
      <c r="J35" s="62" t="s">
        <v>54</v>
      </c>
      <c r="K35" s="63"/>
      <c r="L35" s="63"/>
      <c r="M35" s="64"/>
      <c r="N35" s="52" t="s">
        <v>55</v>
      </c>
      <c r="O35" s="53"/>
      <c r="P35" s="26"/>
      <c r="Q35" s="62" t="s">
        <v>54</v>
      </c>
      <c r="R35" s="63"/>
      <c r="S35" s="63"/>
      <c r="T35" s="64"/>
      <c r="U35" s="52" t="s">
        <v>55</v>
      </c>
      <c r="V35" s="53"/>
      <c r="AT35" s="82" t="s">
        <v>61</v>
      </c>
      <c r="AU35" s="78" t="str">
        <f>"PY: "&amp;TEXT(data!$Z$21,"0.00")</f>
        <v>PY: 271</v>
      </c>
    </row>
    <row r="36" spans="1:47" ht="17.25" customHeight="1">
      <c r="A36" s="14"/>
      <c r="B36" s="14"/>
      <c r="C36" s="54">
        <f>VLOOKUP(C30,data!$P$5:$R$29,2,0)</f>
        <v>-93.971000000000004</v>
      </c>
      <c r="D36" s="55"/>
      <c r="E36" s="55"/>
      <c r="F36" s="56"/>
      <c r="G36" s="57">
        <f>VLOOKUP(C30,data!$P$5:$R$29,3,0)</f>
        <v>-0.34668481789740868</v>
      </c>
      <c r="H36" s="58"/>
      <c r="I36" s="24"/>
      <c r="J36" s="54">
        <f>VLOOKUP(J30,data!$P$5:$R$29,2,0)</f>
        <v>-11.518999999999991</v>
      </c>
      <c r="K36" s="55"/>
      <c r="L36" s="55"/>
      <c r="M36" s="56"/>
      <c r="N36" s="57">
        <f>VLOOKUP(J30,data!$P$5:$R$29,3,0)</f>
        <v>-0.10755870955693536</v>
      </c>
      <c r="O36" s="58"/>
      <c r="P36" s="24"/>
      <c r="Q36" s="54">
        <f>VLOOKUP(Q30,data!$P$5:$R$29,2,0)</f>
        <v>-4.1969999999999956</v>
      </c>
      <c r="R36" s="55"/>
      <c r="S36" s="55"/>
      <c r="T36" s="56"/>
      <c r="U36" s="57">
        <f>VLOOKUP(Q30,data!$P$5:$R$29,3,0)</f>
        <v>-9.359946476360384E-2</v>
      </c>
      <c r="V36" s="58"/>
      <c r="W36" s="24"/>
      <c r="AT36" s="79" t="s">
        <v>61</v>
      </c>
      <c r="AU36" s="78" t="str">
        <f>"Base: "&amp;TEXT(data!$Y$21,"0.00")</f>
        <v>Base: 347</v>
      </c>
    </row>
    <row r="37" spans="1:47" ht="5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47" ht="17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47" ht="17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47" ht="17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47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47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47" ht="17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47" ht="17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47" ht="17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47" ht="17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47" ht="17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47" ht="17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7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7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7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7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7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7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7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7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7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7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7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7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7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7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7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7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7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7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7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7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7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7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7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7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7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7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7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7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7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7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7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7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7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7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7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7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7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7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7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7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7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7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7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7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7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7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7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7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7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7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7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7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7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7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</sheetData>
  <sheetProtection sheet="1" scenarios="1" selectLockedCells="1"/>
  <mergeCells count="172">
    <mergeCell ref="D2:W3"/>
    <mergeCell ref="BE11:BE15"/>
    <mergeCell ref="BF11:BF15"/>
    <mergeCell ref="AE30:AX31"/>
    <mergeCell ref="Q35:T35"/>
    <mergeCell ref="U35:V35"/>
    <mergeCell ref="C36:F36"/>
    <mergeCell ref="G36:H36"/>
    <mergeCell ref="J36:M36"/>
    <mergeCell ref="N36:O36"/>
    <mergeCell ref="Q36:T36"/>
    <mergeCell ref="U36:V36"/>
    <mergeCell ref="AI28:AJ28"/>
    <mergeCell ref="AL28:AO28"/>
    <mergeCell ref="AP28:AQ28"/>
    <mergeCell ref="AS28:AV28"/>
    <mergeCell ref="AW28:AX28"/>
    <mergeCell ref="C34:H34"/>
    <mergeCell ref="J34:O34"/>
    <mergeCell ref="Q34:V34"/>
    <mergeCell ref="AW27:AX27"/>
    <mergeCell ref="C28:F28"/>
    <mergeCell ref="G28:H28"/>
    <mergeCell ref="J28:M28"/>
    <mergeCell ref="N28:O28"/>
    <mergeCell ref="Q28:T28"/>
    <mergeCell ref="U28:V28"/>
    <mergeCell ref="X28:AA28"/>
    <mergeCell ref="AB28:AC28"/>
    <mergeCell ref="AE28:AH28"/>
    <mergeCell ref="AS26:AX26"/>
    <mergeCell ref="C27:F27"/>
    <mergeCell ref="G27:H27"/>
    <mergeCell ref="J27:M27"/>
    <mergeCell ref="N27:O27"/>
    <mergeCell ref="Q27:T27"/>
    <mergeCell ref="U27:V27"/>
    <mergeCell ref="X27:AA27"/>
    <mergeCell ref="AB27:AC27"/>
    <mergeCell ref="AE27:AH27"/>
    <mergeCell ref="C26:H26"/>
    <mergeCell ref="J26:O26"/>
    <mergeCell ref="Q26:V26"/>
    <mergeCell ref="X26:AC26"/>
    <mergeCell ref="AE26:AJ26"/>
    <mergeCell ref="AL26:AQ26"/>
    <mergeCell ref="AI20:AJ20"/>
    <mergeCell ref="AL20:AO20"/>
    <mergeCell ref="AP20:AQ20"/>
    <mergeCell ref="C20:F20"/>
    <mergeCell ref="G20:H20"/>
    <mergeCell ref="J20:M20"/>
    <mergeCell ref="N20:O20"/>
    <mergeCell ref="Q20:T20"/>
    <mergeCell ref="U20:V20"/>
    <mergeCell ref="C19:F19"/>
    <mergeCell ref="G19:H19"/>
    <mergeCell ref="J19:M19"/>
    <mergeCell ref="N19:O19"/>
    <mergeCell ref="Q19:T19"/>
    <mergeCell ref="U19:V19"/>
    <mergeCell ref="X20:AA20"/>
    <mergeCell ref="AB20:AC20"/>
    <mergeCell ref="AE20:AH20"/>
    <mergeCell ref="X18:AC18"/>
    <mergeCell ref="AE18:AJ18"/>
    <mergeCell ref="AL18:AQ18"/>
    <mergeCell ref="AS18:AX18"/>
    <mergeCell ref="Q12:T12"/>
    <mergeCell ref="U12:V12"/>
    <mergeCell ref="X19:AA19"/>
    <mergeCell ref="AB19:AC19"/>
    <mergeCell ref="AE19:AH19"/>
    <mergeCell ref="AI19:AJ19"/>
    <mergeCell ref="AL19:AO19"/>
    <mergeCell ref="AP19:AQ19"/>
    <mergeCell ref="C35:F35"/>
    <mergeCell ref="G35:H35"/>
    <mergeCell ref="J35:M35"/>
    <mergeCell ref="N35:O35"/>
    <mergeCell ref="AI27:AJ27"/>
    <mergeCell ref="AL27:AO27"/>
    <mergeCell ref="AP27:AQ27"/>
    <mergeCell ref="AS27:AV27"/>
    <mergeCell ref="AS19:AV19"/>
    <mergeCell ref="C32:H33"/>
    <mergeCell ref="J32:O33"/>
    <mergeCell ref="Q32:V33"/>
    <mergeCell ref="C24:H25"/>
    <mergeCell ref="J24:O25"/>
    <mergeCell ref="Q24:V25"/>
    <mergeCell ref="X24:AC25"/>
    <mergeCell ref="AE24:AJ25"/>
    <mergeCell ref="AL24:AQ25"/>
    <mergeCell ref="AS24:AX25"/>
    <mergeCell ref="C30:H31"/>
    <mergeCell ref="C22:H23"/>
    <mergeCell ref="J30:O31"/>
    <mergeCell ref="Q30:V31"/>
    <mergeCell ref="J22:O23"/>
    <mergeCell ref="AS20:AV20"/>
    <mergeCell ref="AW20:AX20"/>
    <mergeCell ref="AS10:AX10"/>
    <mergeCell ref="AS11:AV11"/>
    <mergeCell ref="Q10:V10"/>
    <mergeCell ref="Q11:T11"/>
    <mergeCell ref="U11:V11"/>
    <mergeCell ref="C10:H10"/>
    <mergeCell ref="C11:F11"/>
    <mergeCell ref="G11:H11"/>
    <mergeCell ref="C12:F12"/>
    <mergeCell ref="AS16:AX17"/>
    <mergeCell ref="X10:AC10"/>
    <mergeCell ref="X11:AA11"/>
    <mergeCell ref="AB11:AC11"/>
    <mergeCell ref="X12:AA12"/>
    <mergeCell ref="AB12:AC12"/>
    <mergeCell ref="G12:H12"/>
    <mergeCell ref="J10:O10"/>
    <mergeCell ref="J11:M11"/>
    <mergeCell ref="N11:O11"/>
    <mergeCell ref="J12:M12"/>
    <mergeCell ref="N12:O12"/>
    <mergeCell ref="AE10:AJ10"/>
    <mergeCell ref="J16:O17"/>
    <mergeCell ref="Q16:V17"/>
    <mergeCell ref="X16:AC17"/>
    <mergeCell ref="AE16:AJ17"/>
    <mergeCell ref="AL16:AQ17"/>
    <mergeCell ref="C8:H9"/>
    <mergeCell ref="J8:O9"/>
    <mergeCell ref="Q8:V9"/>
    <mergeCell ref="AW19:AX19"/>
    <mergeCell ref="AE11:AH11"/>
    <mergeCell ref="AI11:AJ11"/>
    <mergeCell ref="AE12:AH12"/>
    <mergeCell ref="AI12:AJ12"/>
    <mergeCell ref="AL10:AQ10"/>
    <mergeCell ref="AL11:AO11"/>
    <mergeCell ref="AP11:AQ11"/>
    <mergeCell ref="AL12:AO12"/>
    <mergeCell ref="AP12:AQ12"/>
    <mergeCell ref="AW11:AX11"/>
    <mergeCell ref="AS12:AV12"/>
    <mergeCell ref="AW12:AX12"/>
    <mergeCell ref="C18:H18"/>
    <mergeCell ref="J18:O18"/>
    <mergeCell ref="Q18:V18"/>
    <mergeCell ref="Q22:V23"/>
    <mergeCell ref="X22:AC23"/>
    <mergeCell ref="AE22:AJ23"/>
    <mergeCell ref="AL22:AQ23"/>
    <mergeCell ref="AS22:AX23"/>
    <mergeCell ref="AE6:AJ7"/>
    <mergeCell ref="AL6:AQ7"/>
    <mergeCell ref="AS6:AX7"/>
    <mergeCell ref="C14:H15"/>
    <mergeCell ref="J14:O15"/>
    <mergeCell ref="Q14:V15"/>
    <mergeCell ref="X14:AC15"/>
    <mergeCell ref="AE14:AJ15"/>
    <mergeCell ref="AL14:AQ15"/>
    <mergeCell ref="AS14:AX15"/>
    <mergeCell ref="C6:H7"/>
    <mergeCell ref="J6:O7"/>
    <mergeCell ref="Q6:V7"/>
    <mergeCell ref="X6:AC7"/>
    <mergeCell ref="X8:AC9"/>
    <mergeCell ref="AE8:AJ9"/>
    <mergeCell ref="AL8:AQ9"/>
    <mergeCell ref="AS8:AX9"/>
    <mergeCell ref="C16:H17"/>
  </mergeCells>
  <conditionalFormatting sqref="C10:O10 C18:H18 C26:H26 C34:H34 Q10:V10 X10:AC10 AE10:AJ10 AL10:AQ10 AS10:AX10 J18:O18 Q18:V18 X18:AC18 AE18:AJ18 AL18:AQ18 AS18:AX18 J26:O26 Q26:V26 X26:AC26 AE26:AJ26 AL26:AQ26 AS26:AX26 J34:O34 Q34:V34">
    <cfRule type="dataBar" priority="18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{B96D7F0E-91A4-4B1A-80D8-14301B9AE123}</x14:id>
        </ext>
      </extLst>
    </cfRule>
  </conditionalFormatting>
  <conditionalFormatting sqref="P18">
    <cfRule type="dataBar" priority="17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{1F60954A-6AA8-4412-B042-E8E040025967}</x14:id>
        </ext>
      </extLst>
    </cfRule>
  </conditionalFormatting>
  <conditionalFormatting sqref="W18">
    <cfRule type="dataBar" priority="17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{6871D2E4-8354-4008-BAF5-E4DD94055C8E}</x14:id>
        </ext>
      </extLst>
    </cfRule>
  </conditionalFormatting>
  <conditionalFormatting sqref="AD18">
    <cfRule type="dataBar" priority="17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{5AD43EDF-5945-4560-B7BA-FAC2A8682F66}</x14:id>
        </ext>
      </extLst>
    </cfRule>
  </conditionalFormatting>
  <conditionalFormatting sqref="AK18">
    <cfRule type="dataBar" priority="17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{6F17868B-BEE7-4906-A22D-90C3F7AB575C}</x14:id>
        </ext>
      </extLst>
    </cfRule>
  </conditionalFormatting>
  <conditionalFormatting sqref="P10">
    <cfRule type="dataBar" priority="172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{AC189D7B-458B-41D1-97B6-2903A3333331}</x14:id>
        </ext>
      </extLst>
    </cfRule>
  </conditionalFormatting>
  <conditionalFormatting sqref="W10">
    <cfRule type="dataBar" priority="17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{BC8B97AF-4422-41F6-811A-9E14C5CE188D}</x14:id>
        </ext>
      </extLst>
    </cfRule>
  </conditionalFormatting>
  <conditionalFormatting sqref="AD10">
    <cfRule type="dataBar" priority="170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{F1020D3E-9AC6-4BD3-9925-382B143D69D7}</x14:id>
        </ext>
      </extLst>
    </cfRule>
  </conditionalFormatting>
  <conditionalFormatting sqref="AK10">
    <cfRule type="dataBar" priority="169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{A65E3694-1FCF-4B47-9753-ACA4A52329C8}</x14:id>
        </ext>
      </extLst>
    </cfRule>
  </conditionalFormatting>
  <conditionalFormatting sqref="AR10">
    <cfRule type="dataBar" priority="16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{15CEA196-65A9-45C9-88AC-13E471012847}</x14:id>
        </ext>
      </extLst>
    </cfRule>
  </conditionalFormatting>
  <conditionalFormatting sqref="I18">
    <cfRule type="dataBar" priority="16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{7585133E-9537-431A-8A27-1409AD466153}</x14:id>
        </ext>
      </extLst>
    </cfRule>
  </conditionalFormatting>
  <conditionalFormatting sqref="AR18">
    <cfRule type="dataBar" priority="16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{5C59507A-47AB-4EE8-AB98-C5F40508F954}</x14:id>
        </ext>
      </extLst>
    </cfRule>
  </conditionalFormatting>
  <conditionalFormatting sqref="I26">
    <cfRule type="dataBar" priority="16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{8C2CB1F0-F9AF-45FA-A630-E9D03F2D54DE}</x14:id>
        </ext>
      </extLst>
    </cfRule>
  </conditionalFormatting>
  <conditionalFormatting sqref="P26">
    <cfRule type="dataBar" priority="16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{92C0FDC1-A54F-405B-93B1-8867CF1D5812}</x14:id>
        </ext>
      </extLst>
    </cfRule>
  </conditionalFormatting>
  <conditionalFormatting sqref="W26">
    <cfRule type="dataBar" priority="16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{3C46D35A-CD2D-42E1-94B5-2418FA47D44F}</x14:id>
        </ext>
      </extLst>
    </cfRule>
  </conditionalFormatting>
  <conditionalFormatting sqref="AD26">
    <cfRule type="dataBar" priority="162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{44858C3B-A6A0-492E-86A5-E3133EE9FA86}</x14:id>
        </ext>
      </extLst>
    </cfRule>
  </conditionalFormatting>
  <conditionalFormatting sqref="AK26">
    <cfRule type="dataBar" priority="16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{D2FA46BC-F3E3-42BC-93E9-45A46045327B}</x14:id>
        </ext>
      </extLst>
    </cfRule>
  </conditionalFormatting>
  <conditionalFormatting sqref="AR26">
    <cfRule type="dataBar" priority="160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{155F5A03-CE88-47BE-A3EE-E4A454B6805A}</x14:id>
        </ext>
      </extLst>
    </cfRule>
  </conditionalFormatting>
  <conditionalFormatting sqref="I34">
    <cfRule type="dataBar" priority="159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{14C21A9E-8B5B-4F5B-9ACB-488C40A5949D}</x14:id>
        </ext>
      </extLst>
    </cfRule>
  </conditionalFormatting>
  <conditionalFormatting sqref="P34">
    <cfRule type="dataBar" priority="15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{16795AB3-D9DC-4EFE-9524-EC1AEAAA5914}</x14:id>
        </ext>
      </extLst>
    </cfRule>
  </conditionalFormatting>
  <conditionalFormatting sqref="C6:H7">
    <cfRule type="expression" dxfId="70" priority="154">
      <formula>IF(C12&lt;0,1,0)</formula>
    </cfRule>
    <cfRule type="expression" dxfId="69" priority="155">
      <formula>IF(C12&gt;0,1,0)</formula>
    </cfRule>
    <cfRule type="expression" dxfId="68" priority="156">
      <formula>IF(C12=0,1,0)</formula>
    </cfRule>
  </conditionalFormatting>
  <conditionalFormatting sqref="J6:O7">
    <cfRule type="expression" dxfId="67" priority="70">
      <formula>IF(J12&lt;0,1,0)</formula>
    </cfRule>
    <cfRule type="expression" dxfId="66" priority="71">
      <formula>IF(J12&gt;0,1,0)</formula>
    </cfRule>
    <cfRule type="expression" dxfId="65" priority="72">
      <formula>IF(J12=0,1,0)</formula>
    </cfRule>
  </conditionalFormatting>
  <conditionalFormatting sqref="Q6:V7">
    <cfRule type="expression" dxfId="64" priority="67">
      <formula>IF(Q12&lt;0,1,0)</formula>
    </cfRule>
    <cfRule type="expression" dxfId="63" priority="68">
      <formula>IF(Q12&gt;0,1,0)</formula>
    </cfRule>
    <cfRule type="expression" dxfId="62" priority="69">
      <formula>IF(Q12=0,1,0)</formula>
    </cfRule>
  </conditionalFormatting>
  <conditionalFormatting sqref="X6:AC7">
    <cfRule type="expression" dxfId="61" priority="64">
      <formula>IF(X12&lt;0,1,0)</formula>
    </cfRule>
    <cfRule type="expression" dxfId="60" priority="65">
      <formula>IF(X12&gt;0,1,0)</formula>
    </cfRule>
    <cfRule type="expression" dxfId="59" priority="66">
      <formula>IF(X12=0,1,0)</formula>
    </cfRule>
  </conditionalFormatting>
  <conditionalFormatting sqref="AE6:AJ7">
    <cfRule type="expression" dxfId="58" priority="61">
      <formula>IF(AE12&lt;0,1,0)</formula>
    </cfRule>
    <cfRule type="expression" dxfId="57" priority="62">
      <formula>IF(AE12&gt;0,1,0)</formula>
    </cfRule>
    <cfRule type="expression" dxfId="56" priority="63">
      <formula>IF(AE12=0,1,0)</formula>
    </cfRule>
  </conditionalFormatting>
  <conditionalFormatting sqref="AL6:AQ7">
    <cfRule type="expression" dxfId="55" priority="58">
      <formula>IF(AL12&lt;0,1,0)</formula>
    </cfRule>
    <cfRule type="expression" dxfId="54" priority="59">
      <formula>IF(AL12&gt;0,1,0)</formula>
    </cfRule>
    <cfRule type="expression" dxfId="53" priority="60">
      <formula>IF(AL12=0,1,0)</formula>
    </cfRule>
  </conditionalFormatting>
  <conditionalFormatting sqref="AS22:AX23">
    <cfRule type="expression" dxfId="52" priority="1">
      <formula>IF(AS28&lt;0,1,0)</formula>
    </cfRule>
    <cfRule type="expression" dxfId="51" priority="2">
      <formula>IF(AS28&gt;0,1,0)</formula>
    </cfRule>
    <cfRule type="expression" dxfId="50" priority="3">
      <formula>IF(AS28=0,1,0)</formula>
    </cfRule>
  </conditionalFormatting>
  <conditionalFormatting sqref="AS6:AX7">
    <cfRule type="expression" dxfId="49" priority="52">
      <formula>IF(AS12&lt;0,1,0)</formula>
    </cfRule>
    <cfRule type="expression" dxfId="48" priority="53">
      <formula>IF(AS12&gt;0,1,0)</formula>
    </cfRule>
    <cfRule type="expression" dxfId="47" priority="54">
      <formula>IF(AS12=0,1,0)</formula>
    </cfRule>
  </conditionalFormatting>
  <conditionalFormatting sqref="AE14:AJ15">
    <cfRule type="expression" dxfId="46" priority="16">
      <formula>IF(AE20&lt;0,1,0)</formula>
    </cfRule>
    <cfRule type="expression" dxfId="45" priority="17">
      <formula>IF(AE20&gt;0,1,0)</formula>
    </cfRule>
    <cfRule type="expression" dxfId="44" priority="18">
      <formula>IF(AE20=0,1,0)</formula>
    </cfRule>
  </conditionalFormatting>
  <conditionalFormatting sqref="C22:H23">
    <cfRule type="expression" dxfId="43" priority="46">
      <formula>IF(C28&lt;0,1,0)</formula>
    </cfRule>
    <cfRule type="expression" dxfId="42" priority="47">
      <formula>IF(C28&gt;0,1,0)</formula>
    </cfRule>
    <cfRule type="expression" dxfId="41" priority="48">
      <formula>IF(C28=0,1,0)</formula>
    </cfRule>
  </conditionalFormatting>
  <conditionalFormatting sqref="C30:H31">
    <cfRule type="expression" dxfId="40" priority="43">
      <formula>IF(C36&lt;0,1,0)</formula>
    </cfRule>
    <cfRule type="expression" dxfId="39" priority="44">
      <formula>IF(C36&gt;0,1,0)</formula>
    </cfRule>
    <cfRule type="expression" dxfId="38" priority="45">
      <formula>IF(C36=0,1,0)</formula>
    </cfRule>
  </conditionalFormatting>
  <conditionalFormatting sqref="J14:O15">
    <cfRule type="expression" dxfId="37" priority="40">
      <formula>IF(J20&lt;0,1,0)</formula>
    </cfRule>
    <cfRule type="expression" dxfId="36" priority="41">
      <formula>IF(J20&gt;0,1,0)</formula>
    </cfRule>
    <cfRule type="expression" dxfId="35" priority="42">
      <formula>IF(J20=0,1,0)</formula>
    </cfRule>
  </conditionalFormatting>
  <conditionalFormatting sqref="J22:O23">
    <cfRule type="expression" dxfId="34" priority="37">
      <formula>IF(J28&lt;0,1,0)</formula>
    </cfRule>
    <cfRule type="expression" dxfId="33" priority="38">
      <formula>IF(J28&gt;0,1,0)</formula>
    </cfRule>
    <cfRule type="expression" dxfId="32" priority="39">
      <formula>IF(J28=0,1,0)</formula>
    </cfRule>
  </conditionalFormatting>
  <conditionalFormatting sqref="Q22:V23">
    <cfRule type="expression" dxfId="31" priority="34">
      <formula>IF(Q28&lt;0,1,0)</formula>
    </cfRule>
    <cfRule type="expression" dxfId="30" priority="35">
      <formula>IF(Q28&gt;0,1,0)</formula>
    </cfRule>
    <cfRule type="expression" dxfId="29" priority="36">
      <formula>IF(Q28=0,1,0)</formula>
    </cfRule>
  </conditionalFormatting>
  <conditionalFormatting sqref="C14:H15">
    <cfRule type="expression" dxfId="28" priority="31">
      <formula>IF(C20&lt;0,1,0)</formula>
    </cfRule>
    <cfRule type="expression" dxfId="27" priority="32">
      <formula>IF(C20&gt;0,1,0)</formula>
    </cfRule>
    <cfRule type="expression" dxfId="26" priority="33">
      <formula>IF(C20=0,1,0)</formula>
    </cfRule>
  </conditionalFormatting>
  <conditionalFormatting sqref="J30:O31">
    <cfRule type="expression" dxfId="25" priority="28">
      <formula>IF(J36&lt;0,1,0)</formula>
    </cfRule>
    <cfRule type="expression" dxfId="24" priority="29">
      <formula>IF(J36&gt;0,1,0)</formula>
    </cfRule>
    <cfRule type="expression" dxfId="23" priority="30">
      <formula>IF(J36=0,1,0)</formula>
    </cfRule>
  </conditionalFormatting>
  <conditionalFormatting sqref="Q30:V31">
    <cfRule type="expression" dxfId="22" priority="25">
      <formula>IF(Q36&lt;0,1,0)</formula>
    </cfRule>
    <cfRule type="expression" dxfId="21" priority="26">
      <formula>IF(Q36&gt;0,1,0)</formula>
    </cfRule>
    <cfRule type="expression" dxfId="20" priority="27">
      <formula>IF(Q36=0,1,0)</formula>
    </cfRule>
  </conditionalFormatting>
  <conditionalFormatting sqref="X14:AC15">
    <cfRule type="expression" dxfId="19" priority="22">
      <formula>IF(X20&lt;0,1,0)</formula>
    </cfRule>
    <cfRule type="expression" dxfId="18" priority="23">
      <formula>IF(X20&gt;0,1,0)</formula>
    </cfRule>
    <cfRule type="expression" dxfId="17" priority="24">
      <formula>IF(X20=0,1,0)</formula>
    </cfRule>
  </conditionalFormatting>
  <conditionalFormatting sqref="X22:AC23">
    <cfRule type="expression" dxfId="16" priority="19">
      <formula>IF(X28&lt;0,1,0)</formula>
    </cfRule>
    <cfRule type="expression" dxfId="15" priority="20">
      <formula>IF(X28&gt;0,1,0)</formula>
    </cfRule>
    <cfRule type="expression" dxfId="14" priority="21">
      <formula>IF(X28=0,1,0)</formula>
    </cfRule>
  </conditionalFormatting>
  <conditionalFormatting sqref="AE22:AJ23">
    <cfRule type="expression" dxfId="13" priority="13">
      <formula>IF(AE28&lt;0,1,0)</formula>
    </cfRule>
    <cfRule type="expression" dxfId="12" priority="14">
      <formula>IF(AE28&gt;0,1,0)</formula>
    </cfRule>
    <cfRule type="expression" dxfId="11" priority="15">
      <formula>IF(AE28=0,1,0)</formula>
    </cfRule>
  </conditionalFormatting>
  <conditionalFormatting sqref="AL14:AQ15">
    <cfRule type="expression" dxfId="10" priority="10">
      <formula>IF(AL20&lt;0,1,0)</formula>
    </cfRule>
    <cfRule type="expression" dxfId="9" priority="11">
      <formula>IF(AL20&gt;0,1,0)</formula>
    </cfRule>
    <cfRule type="expression" dxfId="8" priority="12">
      <formula>IF(AL20=0,1,0)</formula>
    </cfRule>
  </conditionalFormatting>
  <conditionalFormatting sqref="AL22:AQ23">
    <cfRule type="expression" dxfId="7" priority="7">
      <formula>IF(AL28&lt;0,1,0)</formula>
    </cfRule>
    <cfRule type="expression" dxfId="6" priority="8">
      <formula>IF(AL28&gt;0,1,0)</formula>
    </cfRule>
    <cfRule type="expression" dxfId="5" priority="9">
      <formula>IF(AL28=0,1,0)</formula>
    </cfRule>
  </conditionalFormatting>
  <conditionalFormatting sqref="AS14:AX15">
    <cfRule type="expression" dxfId="4" priority="4">
      <formula>IF(AS20&lt;0,1,0)</formula>
    </cfRule>
    <cfRule type="expression" dxfId="3" priority="5">
      <formula>IF(AS20&gt;0,1,0)</formula>
    </cfRule>
    <cfRule type="expression" dxfId="2" priority="6">
      <formula>IF(AS20=0,1,0)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6D7F0E-91A4-4B1A-80D8-14301B9AE123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C10:O10 C18:H18 C26:H26 C34:H34 Q10:V10 X10:AC10 AE10:AJ10 AL10:AQ10 AS10:AX10 J18:O18 Q18:V18 X18:AC18 AE18:AJ18 AL18:AQ18 AS18:AX18 J26:O26 Q26:V26 X26:AC26 AE26:AJ26 AL26:AQ26 AS26:AX26 J34:O34 Q34:V34</xm:sqref>
        </x14:conditionalFormatting>
        <x14:conditionalFormatting xmlns:xm="http://schemas.microsoft.com/office/excel/2006/main">
          <x14:cfRule type="dataBar" id="{1F60954A-6AA8-4412-B042-E8E040025967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P18</xm:sqref>
        </x14:conditionalFormatting>
        <x14:conditionalFormatting xmlns:xm="http://schemas.microsoft.com/office/excel/2006/main">
          <x14:cfRule type="dataBar" id="{6871D2E4-8354-4008-BAF5-E4DD94055C8E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W18</xm:sqref>
        </x14:conditionalFormatting>
        <x14:conditionalFormatting xmlns:xm="http://schemas.microsoft.com/office/excel/2006/main">
          <x14:cfRule type="dataBar" id="{5AD43EDF-5945-4560-B7BA-FAC2A8682F66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AD18</xm:sqref>
        </x14:conditionalFormatting>
        <x14:conditionalFormatting xmlns:xm="http://schemas.microsoft.com/office/excel/2006/main">
          <x14:cfRule type="dataBar" id="{6F17868B-BEE7-4906-A22D-90C3F7AB575C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AK18</xm:sqref>
        </x14:conditionalFormatting>
        <x14:conditionalFormatting xmlns:xm="http://schemas.microsoft.com/office/excel/2006/main">
          <x14:cfRule type="dataBar" id="{AC189D7B-458B-41D1-97B6-2903A3333331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P10</xm:sqref>
        </x14:conditionalFormatting>
        <x14:conditionalFormatting xmlns:xm="http://schemas.microsoft.com/office/excel/2006/main">
          <x14:cfRule type="dataBar" id="{BC8B97AF-4422-41F6-811A-9E14C5CE188D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W10</xm:sqref>
        </x14:conditionalFormatting>
        <x14:conditionalFormatting xmlns:xm="http://schemas.microsoft.com/office/excel/2006/main">
          <x14:cfRule type="dataBar" id="{F1020D3E-9AC6-4BD3-9925-382B143D69D7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AD10</xm:sqref>
        </x14:conditionalFormatting>
        <x14:conditionalFormatting xmlns:xm="http://schemas.microsoft.com/office/excel/2006/main">
          <x14:cfRule type="dataBar" id="{A65E3694-1FCF-4B47-9753-ACA4A52329C8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AK10</xm:sqref>
        </x14:conditionalFormatting>
        <x14:conditionalFormatting xmlns:xm="http://schemas.microsoft.com/office/excel/2006/main">
          <x14:cfRule type="dataBar" id="{15CEA196-65A9-45C9-88AC-13E471012847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AR10</xm:sqref>
        </x14:conditionalFormatting>
        <x14:conditionalFormatting xmlns:xm="http://schemas.microsoft.com/office/excel/2006/main">
          <x14:cfRule type="dataBar" id="{7585133E-9537-431A-8A27-1409AD466153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5C59507A-47AB-4EE8-AB98-C5F40508F954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AR18</xm:sqref>
        </x14:conditionalFormatting>
        <x14:conditionalFormatting xmlns:xm="http://schemas.microsoft.com/office/excel/2006/main">
          <x14:cfRule type="dataBar" id="{8C2CB1F0-F9AF-45FA-A630-E9D03F2D54DE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I26</xm:sqref>
        </x14:conditionalFormatting>
        <x14:conditionalFormatting xmlns:xm="http://schemas.microsoft.com/office/excel/2006/main">
          <x14:cfRule type="dataBar" id="{92C0FDC1-A54F-405B-93B1-8867CF1D5812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P26</xm:sqref>
        </x14:conditionalFormatting>
        <x14:conditionalFormatting xmlns:xm="http://schemas.microsoft.com/office/excel/2006/main">
          <x14:cfRule type="dataBar" id="{3C46D35A-CD2D-42E1-94B5-2418FA47D44F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W26</xm:sqref>
        </x14:conditionalFormatting>
        <x14:conditionalFormatting xmlns:xm="http://schemas.microsoft.com/office/excel/2006/main">
          <x14:cfRule type="dataBar" id="{44858C3B-A6A0-492E-86A5-E3133EE9FA86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AD26</xm:sqref>
        </x14:conditionalFormatting>
        <x14:conditionalFormatting xmlns:xm="http://schemas.microsoft.com/office/excel/2006/main">
          <x14:cfRule type="dataBar" id="{D2FA46BC-F3E3-42BC-93E9-45A46045327B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AK26</xm:sqref>
        </x14:conditionalFormatting>
        <x14:conditionalFormatting xmlns:xm="http://schemas.microsoft.com/office/excel/2006/main">
          <x14:cfRule type="dataBar" id="{155F5A03-CE88-47BE-A3EE-E4A454B6805A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AR26</xm:sqref>
        </x14:conditionalFormatting>
        <x14:conditionalFormatting xmlns:xm="http://schemas.microsoft.com/office/excel/2006/main">
          <x14:cfRule type="dataBar" id="{14C21A9E-8B5B-4F5B-9ACB-488C40A5949D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I34</xm:sqref>
        </x14:conditionalFormatting>
        <x14:conditionalFormatting xmlns:xm="http://schemas.microsoft.com/office/excel/2006/main">
          <x14:cfRule type="dataBar" id="{16795AB3-D9DC-4EFE-9524-EC1AEAAA5914}">
            <x14:dataBar minLength="0" maxLength="100" gradient="0" axisPosition="middle">
              <x14:cfvo type="min"/>
              <x14:cfvo type="max"/>
              <x14:negativeFillColor rgb="FFFF0000"/>
              <x14:axisColor rgb="FF000000"/>
            </x14:dataBar>
          </x14:cfRule>
          <xm:sqref>P34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data!$P$5:$P$29</xm:f>
          </x14:formula1>
          <xm:sqref>AE30:AX31</xm:sqref>
        </x14:dataValidation>
      </x14:dataValidation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data</vt:lpstr>
      <vt:lpstr>KPI</vt:lpstr>
      <vt:lpstr>data!Area_stampa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Francesco Petrella</cp:lastModifiedBy>
  <dcterms:created xsi:type="dcterms:W3CDTF">2015-09-15T08:10:46Z</dcterms:created>
  <dcterms:modified xsi:type="dcterms:W3CDTF">2015-11-01T14:18:14Z</dcterms:modified>
</cp:coreProperties>
</file>