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120" yWindow="105" windowWidth="20235" windowHeight="7995"/>
  </bookViews>
  <sheets>
    <sheet name="Front" sheetId="3" r:id="rId1"/>
    <sheet name="Example" sheetId="1" r:id="rId2"/>
    <sheet name="Resolved" sheetId="4" r:id="rId3"/>
    <sheet name="Notes" sheetId="2" r:id="rId4"/>
  </sheets>
  <definedNames>
    <definedName name="_xlnm.Print_Area" localSheetId="1">Example!$B$1:$U$33</definedName>
    <definedName name="_xlnm.Print_Area" localSheetId="3">Notes!$B$3:$E$30</definedName>
    <definedName name="_xlnm.Print_Area" localSheetId="2">Resolved!$B$1:$U$33</definedName>
  </definedNames>
  <calcPr calcId="145621"/>
</workbook>
</file>

<file path=xl/calcChain.xml><?xml version="1.0" encoding="utf-8"?>
<calcChain xmlns="http://schemas.openxmlformats.org/spreadsheetml/2006/main">
  <c r="I7" i="4" l="1"/>
  <c r="I13" i="1"/>
  <c r="P14" i="4" l="1"/>
  <c r="P15" i="4"/>
  <c r="Q15" i="4"/>
  <c r="C18" i="4"/>
  <c r="F8" i="4"/>
  <c r="F7" i="4"/>
  <c r="F6" i="4"/>
  <c r="F5" i="4"/>
  <c r="R13" i="4"/>
  <c r="Q13" i="4"/>
  <c r="Q29" i="4"/>
  <c r="Q30" i="4"/>
  <c r="Q24" i="4"/>
  <c r="Q23" i="4"/>
  <c r="Q22" i="4"/>
  <c r="Q17" i="4"/>
  <c r="C25" i="4"/>
  <c r="P13" i="4"/>
  <c r="F25" i="4"/>
  <c r="D25" i="4"/>
  <c r="E25" i="4"/>
  <c r="G25" i="4"/>
  <c r="H25" i="4"/>
  <c r="I25" i="4"/>
  <c r="J25" i="4"/>
  <c r="K25" i="4"/>
  <c r="L25" i="4"/>
  <c r="M25" i="4"/>
  <c r="N25" i="4"/>
  <c r="O25" i="4"/>
  <c r="P25" i="4"/>
  <c r="Q25" i="4"/>
  <c r="I5" i="4"/>
  <c r="L9" i="4"/>
  <c r="I13" i="4"/>
  <c r="O31" i="4"/>
  <c r="M31" i="4"/>
  <c r="L31" i="4"/>
  <c r="K31" i="4"/>
  <c r="I31" i="4"/>
  <c r="H31" i="4"/>
  <c r="G31" i="4"/>
  <c r="E31" i="4"/>
  <c r="D31" i="4"/>
  <c r="C31" i="4"/>
  <c r="P30" i="4"/>
  <c r="N30" i="4"/>
  <c r="J30" i="4"/>
  <c r="F30" i="4"/>
  <c r="P29" i="4"/>
  <c r="P31" i="4" s="1"/>
  <c r="N29" i="4"/>
  <c r="N31" i="4" s="1"/>
  <c r="J29" i="4"/>
  <c r="J31" i="4" s="1"/>
  <c r="F29" i="4"/>
  <c r="F31" i="4" s="1"/>
  <c r="P24" i="4"/>
  <c r="N24" i="4"/>
  <c r="J24" i="4"/>
  <c r="F24" i="4"/>
  <c r="P23" i="4"/>
  <c r="N23" i="4"/>
  <c r="J23" i="4"/>
  <c r="F23" i="4"/>
  <c r="P22" i="4"/>
  <c r="N22" i="4"/>
  <c r="J22" i="4"/>
  <c r="F22" i="4"/>
  <c r="O18" i="4"/>
  <c r="M18" i="4"/>
  <c r="L18" i="4"/>
  <c r="K18" i="4"/>
  <c r="H18" i="4"/>
  <c r="G18" i="4"/>
  <c r="E18" i="4"/>
  <c r="D18" i="4"/>
  <c r="P17" i="4"/>
  <c r="R17" i="4" s="1"/>
  <c r="N17" i="4"/>
  <c r="J17" i="4"/>
  <c r="F17" i="4"/>
  <c r="P16" i="4"/>
  <c r="N16" i="4"/>
  <c r="J16" i="4"/>
  <c r="F16" i="4"/>
  <c r="N15" i="4"/>
  <c r="J15" i="4"/>
  <c r="F15" i="4"/>
  <c r="Q14" i="4"/>
  <c r="N14" i="4"/>
  <c r="J14" i="4"/>
  <c r="F14" i="4"/>
  <c r="N13" i="4"/>
  <c r="N18" i="4" s="1"/>
  <c r="I18" i="4"/>
  <c r="F13" i="4"/>
  <c r="F18" i="4" s="1"/>
  <c r="Q9" i="4"/>
  <c r="P9" i="4"/>
  <c r="O9" i="4"/>
  <c r="O33" i="4" s="1"/>
  <c r="M9" i="4"/>
  <c r="M33" i="4" s="1"/>
  <c r="K9" i="4"/>
  <c r="K33" i="4" s="1"/>
  <c r="F9" i="4"/>
  <c r="E9" i="4"/>
  <c r="D9" i="4"/>
  <c r="D33" i="4" s="1"/>
  <c r="C9" i="4"/>
  <c r="C33" i="4" s="1"/>
  <c r="R8" i="4"/>
  <c r="N8" i="4"/>
  <c r="I8" i="4"/>
  <c r="J8" i="4" s="1"/>
  <c r="S8" i="4" s="1"/>
  <c r="R7" i="4"/>
  <c r="N7" i="4"/>
  <c r="J7" i="4"/>
  <c r="S7" i="4" s="1"/>
  <c r="R6" i="4"/>
  <c r="N6" i="4"/>
  <c r="I6" i="4"/>
  <c r="H6" i="4"/>
  <c r="J6" i="4" s="1"/>
  <c r="S6" i="4" s="1"/>
  <c r="G6" i="4"/>
  <c r="R5" i="4"/>
  <c r="R9" i="4" s="1"/>
  <c r="N5" i="4"/>
  <c r="N9" i="4" s="1"/>
  <c r="H5" i="4"/>
  <c r="H9" i="4" s="1"/>
  <c r="H33" i="4" s="1"/>
  <c r="G5" i="4"/>
  <c r="J5" i="4" s="1"/>
  <c r="Q29" i="1"/>
  <c r="L33" i="4" l="1"/>
  <c r="Q16" i="4"/>
  <c r="R16" i="4" s="1"/>
  <c r="S16" i="4" s="1"/>
  <c r="I9" i="4"/>
  <c r="I33" i="4" s="1"/>
  <c r="E33" i="4"/>
  <c r="J9" i="4"/>
  <c r="S5" i="4"/>
  <c r="S9" i="4" s="1"/>
  <c r="R14" i="4"/>
  <c r="S14" i="4" s="1"/>
  <c r="R15" i="4"/>
  <c r="S15" i="4"/>
  <c r="S17" i="4"/>
  <c r="R22" i="4"/>
  <c r="R24" i="4"/>
  <c r="S24" i="4" s="1"/>
  <c r="Q18" i="4"/>
  <c r="P18" i="4"/>
  <c r="P33" i="4" s="1"/>
  <c r="R23" i="4"/>
  <c r="F33" i="4"/>
  <c r="N33" i="4"/>
  <c r="G9" i="4"/>
  <c r="G33" i="4" s="1"/>
  <c r="J13" i="4"/>
  <c r="J18" i="4" s="1"/>
  <c r="R29" i="4"/>
  <c r="S29" i="4" s="1"/>
  <c r="I18" i="1"/>
  <c r="I33" i="1" s="1"/>
  <c r="I8" i="1"/>
  <c r="I7" i="1"/>
  <c r="I6" i="1"/>
  <c r="I5" i="1"/>
  <c r="L9" i="1"/>
  <c r="C25" i="1"/>
  <c r="P13" i="1"/>
  <c r="P17" i="1"/>
  <c r="P16" i="1"/>
  <c r="P15" i="1"/>
  <c r="P14" i="1"/>
  <c r="K9" i="1"/>
  <c r="O25" i="1"/>
  <c r="M25" i="1"/>
  <c r="L25" i="1"/>
  <c r="K25" i="1"/>
  <c r="I25" i="1"/>
  <c r="H25" i="1"/>
  <c r="G25" i="1"/>
  <c r="E25" i="1"/>
  <c r="D25" i="1"/>
  <c r="H5" i="1"/>
  <c r="H6" i="1"/>
  <c r="G6" i="1"/>
  <c r="G5" i="1"/>
  <c r="D31" i="1"/>
  <c r="E31" i="1"/>
  <c r="G31" i="1"/>
  <c r="H31" i="1"/>
  <c r="I31" i="1"/>
  <c r="K31" i="1"/>
  <c r="L31" i="1"/>
  <c r="M31" i="1"/>
  <c r="O31" i="1"/>
  <c r="C31" i="1"/>
  <c r="O18" i="1"/>
  <c r="M18" i="1"/>
  <c r="L18" i="1"/>
  <c r="K18" i="1"/>
  <c r="K33" i="1" s="1"/>
  <c r="H18" i="1"/>
  <c r="G18" i="1"/>
  <c r="E18" i="1"/>
  <c r="D18" i="1"/>
  <c r="C18" i="1"/>
  <c r="O9" i="1"/>
  <c r="O33" i="1"/>
  <c r="M9" i="1"/>
  <c r="E9" i="1"/>
  <c r="E33" i="1" s="1"/>
  <c r="D9" i="1"/>
  <c r="C9" i="1"/>
  <c r="C33" i="1"/>
  <c r="N30" i="1"/>
  <c r="N29" i="1"/>
  <c r="R29" i="1" s="1"/>
  <c r="S29" i="1" s="1"/>
  <c r="N24" i="1"/>
  <c r="N23" i="1"/>
  <c r="N22" i="1"/>
  <c r="N17" i="1"/>
  <c r="Q17" i="1" s="1"/>
  <c r="R17" i="1" s="1"/>
  <c r="S17" i="1" s="1"/>
  <c r="N16" i="1"/>
  <c r="Q16" i="1" s="1"/>
  <c r="N15" i="1"/>
  <c r="Q15" i="1" s="1"/>
  <c r="R15" i="1" s="1"/>
  <c r="N14" i="1"/>
  <c r="Q14" i="1" s="1"/>
  <c r="R14" i="1" s="1"/>
  <c r="S14" i="1" s="1"/>
  <c r="N13" i="1"/>
  <c r="Q13" i="1" s="1"/>
  <c r="R13" i="1" s="1"/>
  <c r="N8" i="1"/>
  <c r="N7" i="1"/>
  <c r="N6" i="1"/>
  <c r="N5" i="1"/>
  <c r="N9" i="1"/>
  <c r="J30" i="1"/>
  <c r="J29" i="1"/>
  <c r="J31" i="1" s="1"/>
  <c r="J24" i="1"/>
  <c r="J23" i="1"/>
  <c r="J25" i="1"/>
  <c r="J22" i="1"/>
  <c r="J17" i="1"/>
  <c r="J16" i="1"/>
  <c r="J15" i="1"/>
  <c r="J14" i="1"/>
  <c r="J13" i="1"/>
  <c r="J18" i="1" s="1"/>
  <c r="J8" i="1"/>
  <c r="J7" i="1"/>
  <c r="J6" i="1"/>
  <c r="J5" i="1"/>
  <c r="F30" i="1"/>
  <c r="F29" i="1"/>
  <c r="F31" i="1" s="1"/>
  <c r="F24" i="1"/>
  <c r="F25" i="1" s="1"/>
  <c r="F23" i="1"/>
  <c r="F22" i="1"/>
  <c r="F17" i="1"/>
  <c r="F16" i="1"/>
  <c r="F15" i="1"/>
  <c r="F14" i="1"/>
  <c r="F13" i="1"/>
  <c r="F9" i="1"/>
  <c r="P30" i="1"/>
  <c r="P29" i="1"/>
  <c r="P24" i="1"/>
  <c r="Q24" i="1" s="1"/>
  <c r="R24" i="1" s="1"/>
  <c r="S24" i="1" s="1"/>
  <c r="P23" i="1"/>
  <c r="Q23" i="1" s="1"/>
  <c r="P22" i="1"/>
  <c r="Q22" i="1" s="1"/>
  <c r="R22" i="1" s="1"/>
  <c r="G9" i="1"/>
  <c r="N25" i="1"/>
  <c r="N31" i="1"/>
  <c r="D33" i="1"/>
  <c r="M33" i="1"/>
  <c r="G33" i="1"/>
  <c r="P25" i="1"/>
  <c r="Q9" i="1"/>
  <c r="I9" i="1"/>
  <c r="H9" i="1"/>
  <c r="H33" i="1"/>
  <c r="J9" i="1"/>
  <c r="R5" i="1"/>
  <c r="S5" i="1" s="1"/>
  <c r="R7" i="1"/>
  <c r="S7" i="1" s="1"/>
  <c r="P9" i="1"/>
  <c r="P31" i="1"/>
  <c r="R6" i="1"/>
  <c r="S6" i="1" s="1"/>
  <c r="R8" i="1"/>
  <c r="S8" i="1" s="1"/>
  <c r="P18" i="1"/>
  <c r="P33" i="1"/>
  <c r="R9" i="1"/>
  <c r="S13" i="1" l="1"/>
  <c r="S22" i="4"/>
  <c r="S25" i="4" s="1"/>
  <c r="R25" i="4"/>
  <c r="S22" i="1"/>
  <c r="S23" i="4"/>
  <c r="R18" i="4"/>
  <c r="S13" i="4"/>
  <c r="S18" i="4" s="1"/>
  <c r="J33" i="4"/>
  <c r="S9" i="1"/>
  <c r="Q25" i="1"/>
  <c r="R23" i="1"/>
  <c r="N18" i="1"/>
  <c r="N33" i="1" s="1"/>
  <c r="L33" i="1"/>
  <c r="F18" i="1"/>
  <c r="F33" i="1" s="1"/>
  <c r="J33" i="1"/>
  <c r="S15" i="1"/>
  <c r="Q18" i="1"/>
  <c r="R16" i="1"/>
  <c r="S23" i="1" l="1"/>
  <c r="S25" i="1" s="1"/>
  <c r="R25" i="1"/>
  <c r="S16" i="1"/>
  <c r="S18" i="1" s="1"/>
  <c r="R18" i="1"/>
  <c r="S33" i="1"/>
  <c r="Q31" i="4"/>
  <c r="Q33" i="4" s="1"/>
  <c r="R30" i="4"/>
  <c r="R31" i="4" s="1"/>
  <c r="R33" i="4" s="1"/>
  <c r="S30" i="4" l="1"/>
  <c r="S31" i="4" s="1"/>
  <c r="S33" i="4" s="1"/>
  <c r="R31" i="1"/>
  <c r="R33" i="1"/>
  <c r="Q31" i="1"/>
  <c r="Q33" i="1"/>
  <c r="Q30" i="1"/>
  <c r="R30" i="1"/>
  <c r="S30" i="1"/>
  <c r="S31" i="1"/>
</calcChain>
</file>

<file path=xl/comments1.xml><?xml version="1.0" encoding="utf-8"?>
<comments xmlns="http://schemas.openxmlformats.org/spreadsheetml/2006/main">
  <authors>
    <author>Clarity</author>
  </authors>
  <commentList>
    <comment ref="F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F5:F8 Formulae overwritten with constants. Formula entered to resolve.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Formula with no precedent. Needs to be reviewed.</t>
        </r>
      </text>
    </comment>
    <comment ref="H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Formula with no precedent. Needs to be reviewed.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Formula refers to cell to right of report (U5). Needs to be reviewed.</t>
        </r>
      </text>
    </comment>
    <comment ref="P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P5:Q8. Inconsitent with other cells which are formulae. Needs to be reviewed.</t>
        </r>
      </text>
    </comment>
    <comment ref="U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cell is refered to by I5 &amp; I6. This cell had a white on white format.
REVIEW.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Formula with no precedent. Needs to be reviewed.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Formula with no precedent. Needs to be reviewed.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Formula refers to cell to right of report (U5). Needs to be reviewed.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formula refers to an empty cell (U7).</t>
        </r>
      </text>
    </comment>
    <comment ref="U7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cell is refered to by I7 &amp; I8 but is blank.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formula refers to an empty cell (U7).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formula was incorrect. Copied from left to resolve.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cell contained a #REF error. #REF removed to resolve. Needs to be reviewed.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entire row was hidden but is included in the Total South sum. Needs to be reviewed.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cell is returning a forecast value eventhough the last two months are zero. Review.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cell is returning a forecast value. Review.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Range E22:E24 were numbers formatted as text. Formatted as numbers to resolve.</t>
        </r>
      </text>
    </comment>
    <comment ref="C25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entire row was incorrect as it omitted the top row from the sum. Corrected.</t>
        </r>
      </text>
    </comment>
    <comment ref="Q30" authorId="0">
      <text>
        <r>
          <rPr>
            <b/>
            <sz val="9"/>
            <color indexed="81"/>
            <rFont val="Tahoma"/>
            <family val="2"/>
          </rPr>
          <t>Clarity:</t>
        </r>
        <r>
          <rPr>
            <sz val="9"/>
            <color indexed="81"/>
            <rFont val="Tahoma"/>
            <family val="2"/>
          </rPr>
          <t xml:space="preserve">
This cell contained a circular reference. </t>
        </r>
      </text>
    </comment>
  </commentList>
</comments>
</file>

<file path=xl/sharedStrings.xml><?xml version="1.0" encoding="utf-8"?>
<sst xmlns="http://schemas.openxmlformats.org/spreadsheetml/2006/main" count="168" uniqueCount="108">
  <si>
    <t>James Bourne</t>
  </si>
  <si>
    <t>Chris Hewitt</t>
  </si>
  <si>
    <t>Pat Hill</t>
  </si>
  <si>
    <t>Jasmine Hunt</t>
  </si>
  <si>
    <t>Mark Watts</t>
  </si>
  <si>
    <t>Jane Hill</t>
  </si>
  <si>
    <t>Sarah Allen</t>
  </si>
  <si>
    <t>Roger West</t>
  </si>
  <si>
    <t>Gill Smith</t>
  </si>
  <si>
    <t>Total North</t>
  </si>
  <si>
    <t>Total South</t>
  </si>
  <si>
    <t>Gareth Jones</t>
  </si>
  <si>
    <t>Tim Stevens</t>
  </si>
  <si>
    <t>Mike Payne</t>
  </si>
  <si>
    <t>Total Wales</t>
  </si>
  <si>
    <t>Simon Campbell</t>
  </si>
  <si>
    <t>Glen Wilks</t>
  </si>
  <si>
    <t>Total Scotland</t>
  </si>
  <si>
    <t>May</t>
  </si>
  <si>
    <t>Q1</t>
  </si>
  <si>
    <t>Q2</t>
  </si>
  <si>
    <t>Q3</t>
  </si>
  <si>
    <t>Q4</t>
  </si>
  <si>
    <t>Total</t>
  </si>
  <si>
    <t>Region: North</t>
  </si>
  <si>
    <t>Region: South</t>
  </si>
  <si>
    <t>Region: Wales</t>
  </si>
  <si>
    <t>Region: Scotland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</si>
  <si>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</si>
  <si>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</si>
  <si>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</si>
  <si>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</si>
  <si>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</si>
  <si>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</si>
  <si>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</si>
  <si>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</si>
  <si>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</si>
  <si>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</si>
  <si>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</si>
  <si>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SALES REPORT</t>
  </si>
  <si>
    <t>Row 15</t>
  </si>
  <si>
    <t>Comments</t>
  </si>
  <si>
    <t>Col P&amp;Q</t>
  </si>
  <si>
    <t>The December forecast formula is incorrect as it is referencing the wrong ranges</t>
  </si>
  <si>
    <t>Hidden row</t>
  </si>
  <si>
    <t>Lack of report description</t>
  </si>
  <si>
    <t>Issue</t>
  </si>
  <si>
    <t>Range</t>
  </si>
  <si>
    <t>Lack of data labels</t>
  </si>
  <si>
    <t>Incorrect formula</t>
  </si>
  <si>
    <t>Circular reference</t>
  </si>
  <si>
    <t>Q30</t>
  </si>
  <si>
    <t>The formula is incorrect and is a circular reference</t>
  </si>
  <si>
    <t>G5,G6,H5,H6</t>
  </si>
  <si>
    <t>Formulae with no precedents</t>
  </si>
  <si>
    <t>Not necessarily an issue but worth reviewing. These cell contain formulae with all values hard-coded</t>
  </si>
  <si>
    <t>Mixed cell entry</t>
  </si>
  <si>
    <t>I5:I6</t>
  </si>
  <si>
    <t>Mixed cell entry refering to a blank cell</t>
  </si>
  <si>
    <t>I7:I8</t>
  </si>
  <si>
    <t>Row 25</t>
  </si>
  <si>
    <t>Incorrect formulae</t>
  </si>
  <si>
    <t>The total formula is missing the top row for the Wales region</t>
  </si>
  <si>
    <t>L9</t>
  </si>
  <si>
    <t>The formula has been incorrectly copied from K9 and sums K5:K8 rather than L5:L8.</t>
  </si>
  <si>
    <t>Data entry, calculation and presentation all on one sheet</t>
  </si>
  <si>
    <t>Lack of seperation within model</t>
  </si>
  <si>
    <t>Lack of clarity over cell types</t>
  </si>
  <si>
    <t>It is not clear what is an input cell and what is a calculation cell</t>
  </si>
  <si>
    <t>Inconsitency over cell types</t>
  </si>
  <si>
    <t>I5:I8</t>
  </si>
  <si>
    <t>I13</t>
  </si>
  <si>
    <t>Formula returning an error</t>
  </si>
  <si>
    <t>These cells contain formula which is inconsistent</t>
  </si>
  <si>
    <t>These formulae are returning the #REF error</t>
  </si>
  <si>
    <t>I13, J13, J33, S13, S18 &amp; S33</t>
  </si>
  <si>
    <t>F5:F8</t>
  </si>
  <si>
    <t>These cells contain constants which is inconsistent</t>
  </si>
  <si>
    <t>Formulae have been overwritten with constants</t>
  </si>
  <si>
    <t>A simple illustration of Excel's built in auditing tools</t>
  </si>
  <si>
    <t>Layout and structure</t>
  </si>
  <si>
    <t>Formulae</t>
  </si>
  <si>
    <t>November and December are forecasts based on an average of the last three months. However for the North region these are constants.</t>
  </si>
  <si>
    <t>2021</t>
  </si>
  <si>
    <t>Number formatted as text</t>
  </si>
  <si>
    <t>E22:E24</t>
  </si>
  <si>
    <t>These cells contain numbers formatted as text</t>
  </si>
  <si>
    <t>5410</t>
  </si>
  <si>
    <t>4128</t>
  </si>
  <si>
    <t>SALES REPORT 2011 £'000</t>
  </si>
  <si>
    <t>ACT</t>
  </si>
  <si>
    <t>FOR</t>
  </si>
  <si>
    <t>Incorrect formulae usage</t>
  </si>
  <si>
    <t>P15,Q15</t>
  </si>
  <si>
    <t>Row 15 is hidden but contains values (not obvious as the headers were removed)</t>
  </si>
  <si>
    <t>These formulae are returning values for the forecast. Is this correct?</t>
  </si>
  <si>
    <t xml:space="preserve">As posted on: </t>
  </si>
  <si>
    <t>www.Chandoo.org</t>
  </si>
  <si>
    <t>Very little information is provided about the information presented. What year is this for, what is the currency, is this actual amounts or in 1,000s?</t>
  </si>
  <si>
    <t>This cells contain formula which is inconsistent</t>
  </si>
  <si>
    <t>November and December are forecasts based on an average of the last three months. This is not easily seen.</t>
  </si>
  <si>
    <t>Col Q</t>
  </si>
  <si>
    <t>Formulae with a mix of constants and cell references. Not necessarily an issue but not best practice.</t>
  </si>
  <si>
    <t>Formulae with a mix of constants and cell reference to blank cell. Not necessarily an issue needs to be reviewed and not best practice.</t>
  </si>
  <si>
    <t>Missing formulae</t>
  </si>
  <si>
    <t>Masked cell</t>
  </si>
  <si>
    <t>U5</t>
  </si>
  <si>
    <r>
      <t xml:space="preserve">This cell has a white on white format (white font, white background). </t>
    </r>
    <r>
      <rPr>
        <b/>
        <sz val="10"/>
        <color rgb="FFFF0000"/>
        <rFont val="Calibri"/>
        <family val="2"/>
        <scheme val="minor"/>
      </rPr>
      <t>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</si>
</sst>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3"/>
      <name val="Tahoma"/>
      <family val="2"/>
    </font>
    <font>
      <i/>
      <sz val="8"/>
      <color theme="1"/>
      <name val="Tahoma"/>
      <family val="2"/>
    </font>
    <font>
      <u/>
      <sz val="8"/>
      <color theme="10"/>
      <name val="Tahoma"/>
      <family val="2"/>
    </font>
    <font>
      <b/>
      <sz val="8"/>
      <color theme="1"/>
      <name val="Calibri"/>
      <family val="2"/>
      <scheme val="minor"/>
    </font>
    <font>
      <sz val="8"/>
      <color theme="0"/>
      <name val="Tahoma"/>
      <family val="2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ill="1"/>
    <xf numFmtId="164" fontId="1" fillId="0" borderId="0" xfId="1" applyNumberFormat="1" applyFont="1" applyFill="1"/>
    <xf numFmtId="164" fontId="2" fillId="0" borderId="0" xfId="1" applyNumberFormat="1" applyFont="1" applyFill="1"/>
    <xf numFmtId="164" fontId="2" fillId="0" borderId="1" xfId="1" applyNumberFormat="1" applyFont="1" applyFill="1" applyBorder="1"/>
    <xf numFmtId="164" fontId="2" fillId="0" borderId="2" xfId="0" applyNumberFormat="1" applyFont="1" applyFill="1" applyBorder="1"/>
    <xf numFmtId="0" fontId="3" fillId="0" borderId="3" xfId="0" applyFont="1" applyBorder="1"/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wrapText="1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 applyBorder="1"/>
    <xf numFmtId="49" fontId="0" fillId="0" borderId="0" xfId="1" quotePrefix="1" applyNumberFormat="1" applyFont="1" applyFill="1" applyAlignment="1"/>
    <xf numFmtId="0" fontId="0" fillId="2" borderId="0" xfId="0" applyFill="1"/>
    <xf numFmtId="0" fontId="0" fillId="2" borderId="4" xfId="0" applyFill="1" applyBorder="1"/>
    <xf numFmtId="164" fontId="10" fillId="0" borderId="0" xfId="1" applyNumberFormat="1" applyFont="1" applyFill="1"/>
    <xf numFmtId="0" fontId="11" fillId="0" borderId="0" xfId="0" applyFont="1" applyFill="1" applyAlignment="1">
      <alignment horizontal="center"/>
    </xf>
    <xf numFmtId="164" fontId="1" fillId="2" borderId="0" xfId="1" applyNumberFormat="1" applyFont="1" applyFill="1"/>
    <xf numFmtId="164" fontId="10" fillId="2" borderId="0" xfId="1" applyNumberFormat="1" applyFont="1" applyFill="1"/>
    <xf numFmtId="164" fontId="2" fillId="2" borderId="0" xfId="1" applyNumberFormat="1" applyFont="1" applyFill="1"/>
    <xf numFmtId="164" fontId="2" fillId="2" borderId="1" xfId="1" applyNumberFormat="1" applyFont="1" applyFill="1" applyBorder="1"/>
    <xf numFmtId="164" fontId="10" fillId="2" borderId="0" xfId="1" quotePrefix="1" applyNumberFormat="1" applyFont="1" applyFill="1"/>
    <xf numFmtId="0" fontId="12" fillId="0" borderId="0" xfId="2"/>
    <xf numFmtId="0" fontId="13" fillId="0" borderId="0" xfId="0" applyFont="1"/>
    <xf numFmtId="0" fontId="14" fillId="0" borderId="0" xfId="0" applyFon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andoo.org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excelaudit.co.uk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366346</xdr:colOff>
      <xdr:row>0</xdr:row>
      <xdr:rowOff>74002</xdr:rowOff>
    </xdr:from>
    <xdr:to>
      <xdr:col>11</xdr:col>
      <xdr:colOff>158262</xdr:colOff>
      <xdr:row>4</xdr:row>
      <xdr:rowOff>63449</xdr:rowOff>
    </xdr:to>
    <xdr:pic>
      <xdr:nvPicPr>
        <xdr:cNvPr id="2049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0673" y="74002"/>
          <a:ext cx="3001108" cy="575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318721</xdr:colOff>
      <xdr:row>0</xdr:row>
      <xdr:rowOff>126389</xdr:rowOff>
    </xdr:from>
    <xdr:to>
      <xdr:col>4</xdr:col>
      <xdr:colOff>357126</xdr:colOff>
      <xdr:row>4</xdr:row>
      <xdr:rowOff>145521</xdr:rowOff>
    </xdr:to>
    <xdr:pic>
      <xdr:nvPicPr>
        <xdr:cNvPr id="2" name="Picture 1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721" y="126389"/>
          <a:ext cx="2177867" cy="605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257175</xdr:colOff>
      <xdr:row>0</xdr:row>
      <xdr:rowOff>66675</xdr:rowOff>
    </xdr:from>
    <xdr:to>
      <xdr:col>21</xdr:col>
      <xdr:colOff>0</xdr:colOff>
      <xdr:row>2</xdr:row>
      <xdr:rowOff>123825</xdr:rowOff>
    </xdr:to>
    <xdr:sp macro="[0]!Simple_Audit" textlink="">
      <xdr:nvSpPr>
        <xdr:cNvPr id="2" name="Rounded Rectangle 1"/>
        <xdr:cNvSpPr/>
      </xdr:nvSpPr>
      <xdr:spPr>
        <a:xfrm>
          <a:off x="11249025" y="66675"/>
          <a:ext cx="552450" cy="323850"/>
        </a:xfrm>
        <a:prstGeom prst="round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RUN</a:t>
          </a:r>
        </a:p>
      </xdr:txBody>
    </xdr:sp>
    <xdr:clientData fPrintsWithSheet="0"/>
  </xdr:twoCellAnchor>
  <xdr:twoCellAnchor>
    <xdr:from>
      <xdr:col>21</xdr:col>
      <xdr:colOff>28575</xdr:colOff>
      <xdr:row>0</xdr:row>
      <xdr:rowOff>66675</xdr:rowOff>
    </xdr:from>
    <xdr:to>
      <xdr:col>22</xdr:col>
      <xdr:colOff>123825</xdr:colOff>
      <xdr:row>2</xdr:row>
      <xdr:rowOff>123825</xdr:rowOff>
    </xdr:to>
    <xdr:sp macro="[0]!_xludf.Clear" textlink="">
      <xdr:nvSpPr>
        <xdr:cNvPr id="3" name="Rounded Rectangle 2"/>
        <xdr:cNvSpPr/>
      </xdr:nvSpPr>
      <xdr:spPr>
        <a:xfrm>
          <a:off x="11830050" y="66675"/>
          <a:ext cx="628650" cy="323850"/>
        </a:xfrm>
        <a:prstGeom prst="round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CLEAR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andoo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8:D10"/>
  <sheetViews>
    <sheetView showGridLines="0" showRowColHeaders="0" tabSelected="1" zoomScale="130" zoomScaleNormal="130" workbookViewId="0">
      <selection activeCell="G17" sqref="G17"/>
    </sheetView>
  </sheetViews>
  <sheetFormatPr defaultRowHeight="11.25" x14ac:dyDescent="0.2"/>
  <cols>
    <col min="1" max="16384" width="9.33203125" style="8"/>
  </cols>
  <sheetData>
    <row r="8" spans="2:4" ht="18.75" x14ac:dyDescent="0.3">
      <c r="B8" s="14" t="s">
        <v>79</v>
      </c>
    </row>
    <row r="10" spans="2:4" x14ac:dyDescent="0.2">
      <c r="B10" s="27" t="s">
        <v>96</v>
      </c>
      <c r="D10" s="26" t="s">
        <v>97</v>
      </c>
    </row>
  </sheetData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U33"/>
  <sheetViews>
    <sheetView showGridLines="0" showRowColHeaders="0" zoomScaleNormal="100" workbookViewId="0"/>
  </sheetViews>
  <sheetFormatPr defaultRowHeight="10.5" x14ac:dyDescent="0.15"/>
  <cols>
    <col min="1" max="1" width="3.33203125" style="2" customWidth="1"/>
    <col min="2" max="2" width="15" style="2" bestFit="1" customWidth="1"/>
    <col min="3" max="5" width="9.83203125" style="2" bestFit="1" customWidth="1"/>
    <col min="6" max="6" width="10.33203125" style="2" bestFit="1" customWidth="1"/>
    <col min="7" max="7" width="9.83203125" style="2" bestFit="1" customWidth="1"/>
    <col min="8" max="8" width="11.83203125" style="2" bestFit="1" customWidth="1"/>
    <col min="9" max="9" width="9.83203125" style="2" bestFit="1" customWidth="1"/>
    <col min="10" max="10" width="10.33203125" style="2" bestFit="1" customWidth="1"/>
    <col min="11" max="13" width="9.83203125" style="2" bestFit="1" customWidth="1"/>
    <col min="14" max="14" width="10.33203125" style="2" bestFit="1" customWidth="1"/>
    <col min="15" max="17" width="9.83203125" style="2" bestFit="1" customWidth="1"/>
    <col min="18" max="19" width="10.33203125" style="2" bestFit="1" customWidth="1"/>
    <col min="20" max="20" width="3.5" style="2" customWidth="1"/>
    <col min="21" max="16384" width="9.33203125" style="2"/>
  </cols>
  <sheetData>
    <row r="1" spans="2:21" x14ac:dyDescent="0.15">
      <c r="B1" s="1" t="s">
        <v>39</v>
      </c>
    </row>
    <row r="2" spans="2:21" s="1" customFormat="1" x14ac:dyDescent="0.15">
      <c r="C2" s="1" t="s">
        <v>28</v>
      </c>
      <c r="D2" s="1" t="s">
        <v>29</v>
      </c>
      <c r="E2" s="1" t="s">
        <v>30</v>
      </c>
      <c r="F2" s="1" t="s">
        <v>19</v>
      </c>
      <c r="G2" s="1" t="s">
        <v>31</v>
      </c>
      <c r="H2" s="1" t="s">
        <v>18</v>
      </c>
      <c r="I2" s="1" t="s">
        <v>32</v>
      </c>
      <c r="J2" s="1" t="s">
        <v>20</v>
      </c>
      <c r="K2" s="1" t="s">
        <v>33</v>
      </c>
      <c r="L2" s="1" t="s">
        <v>34</v>
      </c>
      <c r="M2" s="1" t="s">
        <v>35</v>
      </c>
      <c r="N2" s="1" t="s">
        <v>21</v>
      </c>
      <c r="O2" s="1" t="s">
        <v>36</v>
      </c>
      <c r="P2" s="1" t="s">
        <v>37</v>
      </c>
      <c r="Q2" s="1" t="s">
        <v>38</v>
      </c>
      <c r="R2" s="1" t="s">
        <v>22</v>
      </c>
      <c r="S2" s="1" t="s">
        <v>23</v>
      </c>
    </row>
    <row r="4" spans="2:21" x14ac:dyDescent="0.15">
      <c r="B4" s="1" t="s">
        <v>24</v>
      </c>
    </row>
    <row r="5" spans="2:21" x14ac:dyDescent="0.15">
      <c r="B5" s="2" t="s">
        <v>0</v>
      </c>
      <c r="C5" s="3">
        <v>4521</v>
      </c>
      <c r="D5" s="3">
        <v>2863</v>
      </c>
      <c r="E5" s="3">
        <v>3802</v>
      </c>
      <c r="F5" s="4">
        <v>11925</v>
      </c>
      <c r="G5" s="3">
        <f>5498+200</f>
        <v>5698</v>
      </c>
      <c r="H5" s="3">
        <f>4487-350</f>
        <v>4137</v>
      </c>
      <c r="I5" s="3">
        <f>3362+U5</f>
        <v>3627</v>
      </c>
      <c r="J5" s="4">
        <f>SUM(G5:I5)</f>
        <v>13462</v>
      </c>
      <c r="K5" s="3">
        <v>5100</v>
      </c>
      <c r="L5" s="3">
        <v>2280</v>
      </c>
      <c r="M5" s="3">
        <v>4207</v>
      </c>
      <c r="N5" s="4">
        <f>SUM(K5:M5)</f>
        <v>11587</v>
      </c>
      <c r="O5" s="3">
        <v>3843</v>
      </c>
      <c r="P5" s="3">
        <v>3400</v>
      </c>
      <c r="Q5" s="3">
        <v>4200</v>
      </c>
      <c r="R5" s="4">
        <f>SUM(O5:Q5)</f>
        <v>11443</v>
      </c>
      <c r="S5" s="4">
        <f>SUM(F5,J5,N5,R5)</f>
        <v>48417</v>
      </c>
      <c r="U5" s="28">
        <v>265</v>
      </c>
    </row>
    <row r="6" spans="2:21" x14ac:dyDescent="0.15">
      <c r="B6" s="2" t="s">
        <v>1</v>
      </c>
      <c r="C6" s="3">
        <v>3510</v>
      </c>
      <c r="D6" s="3">
        <v>4882</v>
      </c>
      <c r="E6" s="3">
        <v>3915</v>
      </c>
      <c r="F6" s="4">
        <v>12056</v>
      </c>
      <c r="G6" s="3">
        <f>4043-200</f>
        <v>3843</v>
      </c>
      <c r="H6" s="3">
        <f>1063+350</f>
        <v>1413</v>
      </c>
      <c r="I6" s="3">
        <f>4452-U5</f>
        <v>4187</v>
      </c>
      <c r="J6" s="4">
        <f>SUM(G6:I6)</f>
        <v>9443</v>
      </c>
      <c r="K6" s="3">
        <v>2021</v>
      </c>
      <c r="L6" s="3">
        <v>1205</v>
      </c>
      <c r="M6" s="3">
        <v>2468</v>
      </c>
      <c r="N6" s="4">
        <f>SUM(K6:M6)</f>
        <v>5694</v>
      </c>
      <c r="O6" s="3">
        <v>3825</v>
      </c>
      <c r="P6" s="3">
        <v>2500</v>
      </c>
      <c r="Q6" s="3">
        <v>3500</v>
      </c>
      <c r="R6" s="4">
        <f>SUM(O6:Q6)</f>
        <v>9825</v>
      </c>
      <c r="S6" s="4">
        <f>SUM(F6,J6,N6,R6)</f>
        <v>37018</v>
      </c>
    </row>
    <row r="7" spans="2:21" x14ac:dyDescent="0.15">
      <c r="B7" s="2" t="s">
        <v>2</v>
      </c>
      <c r="C7" s="3">
        <v>5213</v>
      </c>
      <c r="D7" s="3">
        <v>4557</v>
      </c>
      <c r="E7" s="3">
        <v>2187</v>
      </c>
      <c r="F7" s="4">
        <v>10562</v>
      </c>
      <c r="G7" s="3">
        <v>1070</v>
      </c>
      <c r="H7" s="3">
        <v>4424</v>
      </c>
      <c r="I7" s="3">
        <f>1240+U7</f>
        <v>1240</v>
      </c>
      <c r="J7" s="4">
        <f>SUM(G7:I7)</f>
        <v>6734</v>
      </c>
      <c r="K7" s="3">
        <v>4128</v>
      </c>
      <c r="L7" s="3">
        <v>2331</v>
      </c>
      <c r="M7" s="3">
        <v>3849</v>
      </c>
      <c r="N7" s="4">
        <f>SUM(K7:M7)</f>
        <v>10308</v>
      </c>
      <c r="O7" s="3">
        <v>2928</v>
      </c>
      <c r="P7" s="3">
        <v>3000</v>
      </c>
      <c r="Q7" s="3">
        <v>5700</v>
      </c>
      <c r="R7" s="4">
        <f>SUM(O7:Q7)</f>
        <v>11628</v>
      </c>
      <c r="S7" s="4">
        <f>SUM(F7,J7,N7,R7)</f>
        <v>39232</v>
      </c>
    </row>
    <row r="8" spans="2:21" x14ac:dyDescent="0.15">
      <c r="B8" s="2" t="s">
        <v>3</v>
      </c>
      <c r="C8" s="3">
        <v>4175</v>
      </c>
      <c r="D8" s="3">
        <v>2681</v>
      </c>
      <c r="E8" s="3">
        <v>2257</v>
      </c>
      <c r="F8" s="4">
        <v>9112</v>
      </c>
      <c r="G8" s="3">
        <v>3588</v>
      </c>
      <c r="H8" s="3">
        <v>4666</v>
      </c>
      <c r="I8" s="3">
        <f>3666-U7</f>
        <v>3666</v>
      </c>
      <c r="J8" s="4">
        <f>SUM(G8:I8)</f>
        <v>11920</v>
      </c>
      <c r="K8" s="3">
        <v>5410</v>
      </c>
      <c r="L8" s="3">
        <v>2719</v>
      </c>
      <c r="M8" s="3">
        <v>1934</v>
      </c>
      <c r="N8" s="4">
        <f>SUM(K8:M8)</f>
        <v>10063</v>
      </c>
      <c r="O8" s="3">
        <v>1440</v>
      </c>
      <c r="P8" s="3">
        <v>2000</v>
      </c>
      <c r="Q8" s="3">
        <v>4700</v>
      </c>
      <c r="R8" s="4">
        <f>SUM(O8:Q8)</f>
        <v>8140</v>
      </c>
      <c r="S8" s="4">
        <f>SUM(F8,J8,N8,R8)</f>
        <v>39235</v>
      </c>
    </row>
    <row r="9" spans="2:21" x14ac:dyDescent="0.15">
      <c r="B9" s="1" t="s">
        <v>9</v>
      </c>
      <c r="C9" s="5">
        <f>SUM(C5:C8)</f>
        <v>17419</v>
      </c>
      <c r="D9" s="5">
        <f t="shared" ref="D9:S9" si="0">SUM(D5:D8)</f>
        <v>14983</v>
      </c>
      <c r="E9" s="5">
        <f t="shared" si="0"/>
        <v>12161</v>
      </c>
      <c r="F9" s="5">
        <f t="shared" si="0"/>
        <v>43655</v>
      </c>
      <c r="G9" s="5">
        <f t="shared" si="0"/>
        <v>14199</v>
      </c>
      <c r="H9" s="5">
        <f t="shared" si="0"/>
        <v>14640</v>
      </c>
      <c r="I9" s="5">
        <f t="shared" si="0"/>
        <v>12720</v>
      </c>
      <c r="J9" s="5">
        <f t="shared" si="0"/>
        <v>41559</v>
      </c>
      <c r="K9" s="5">
        <f>SUM(K5:K8)</f>
        <v>16659</v>
      </c>
      <c r="L9" s="5">
        <f>SUM(K5:K8)</f>
        <v>16659</v>
      </c>
      <c r="M9" s="5">
        <f t="shared" si="0"/>
        <v>12458</v>
      </c>
      <c r="N9" s="5">
        <f t="shared" si="0"/>
        <v>37652</v>
      </c>
      <c r="O9" s="5">
        <f t="shared" si="0"/>
        <v>12036</v>
      </c>
      <c r="P9" s="5">
        <f t="shared" si="0"/>
        <v>10900</v>
      </c>
      <c r="Q9" s="5">
        <f t="shared" si="0"/>
        <v>18100</v>
      </c>
      <c r="R9" s="5">
        <f t="shared" si="0"/>
        <v>41036</v>
      </c>
      <c r="S9" s="5">
        <f t="shared" si="0"/>
        <v>163902</v>
      </c>
    </row>
    <row r="10" spans="2:21" x14ac:dyDescent="0.15"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</row>
    <row r="11" spans="2:2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2:21" x14ac:dyDescent="0.15">
      <c r="B12" s="1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</row>
    <row r="13" spans="2:21" x14ac:dyDescent="0.15">
      <c r="B13" s="2" t="s">
        <v>4</v>
      </c>
      <c r="C13" s="3">
        <v>3400</v>
      </c>
      <c r="D13" s="3">
        <v>5329</v>
      </c>
      <c r="E13" s="3">
        <v>4734</v>
      </c>
      <c r="F13" s="4">
        <f>SUM(C13:E13)</f>
        <v>13463</v>
      </c>
      <c r="G13" s="3">
        <v>1450</v>
      </c>
      <c r="H13" s="3">
        <v>4191</v>
      </c>
      <c r="I13" s="3" t="e">
        <f>3109+#REF!</f>
        <v>#REF!</v>
      </c>
      <c r="J13" s="4" t="e">
        <f>SUM(G13:I13)</f>
        <v>#REF!</v>
      </c>
      <c r="K13" s="3">
        <v>2097</v>
      </c>
      <c r="L13" s="3">
        <v>2354</v>
      </c>
      <c r="M13" s="3">
        <v>1837</v>
      </c>
      <c r="N13" s="4">
        <f>SUM(K13:M13)</f>
        <v>6288</v>
      </c>
      <c r="O13" s="3">
        <v>3525</v>
      </c>
      <c r="P13" s="3">
        <f t="shared" ref="P13:Q17" si="1">AVERAGE(L13:M13,O13)</f>
        <v>2572</v>
      </c>
      <c r="Q13" s="3">
        <f t="shared" si="1"/>
        <v>3565.6666666666665</v>
      </c>
      <c r="R13" s="4">
        <f>SUM(O13:Q13)</f>
        <v>9662.6666666666661</v>
      </c>
      <c r="S13" s="4" t="e">
        <f>SUM(F13,J13,N13,R13)</f>
        <v>#REF!</v>
      </c>
    </row>
    <row r="14" spans="2:21" x14ac:dyDescent="0.15">
      <c r="B14" s="2" t="s">
        <v>5</v>
      </c>
      <c r="C14" s="3">
        <v>3608</v>
      </c>
      <c r="D14" s="3">
        <v>4922</v>
      </c>
      <c r="E14" s="3">
        <v>4711</v>
      </c>
      <c r="F14" s="4">
        <f>SUM(C14:E14)</f>
        <v>13241</v>
      </c>
      <c r="G14" s="3">
        <v>1463</v>
      </c>
      <c r="H14" s="3">
        <v>1204</v>
      </c>
      <c r="I14" s="3">
        <v>2342</v>
      </c>
      <c r="J14" s="4">
        <f>SUM(G14:I14)</f>
        <v>5009</v>
      </c>
      <c r="K14" s="3">
        <v>3402</v>
      </c>
      <c r="L14" s="3">
        <v>5269</v>
      </c>
      <c r="M14" s="3">
        <v>3625</v>
      </c>
      <c r="N14" s="4">
        <f>SUM(K14:M14)</f>
        <v>12296</v>
      </c>
      <c r="O14" s="3">
        <v>4125</v>
      </c>
      <c r="P14" s="3">
        <f t="shared" si="1"/>
        <v>4339.666666666667</v>
      </c>
      <c r="Q14" s="3">
        <f t="shared" si="1"/>
        <v>6753.5555555555557</v>
      </c>
      <c r="R14" s="4">
        <f>SUM(O14:Q14)</f>
        <v>15218.222222222223</v>
      </c>
      <c r="S14" s="4">
        <f>SUM(F14,J14,N14,R14)</f>
        <v>45764.222222222219</v>
      </c>
    </row>
    <row r="15" spans="2:21" hidden="1" x14ac:dyDescent="0.15">
      <c r="B15" s="2" t="s">
        <v>6</v>
      </c>
      <c r="C15" s="3">
        <v>2303</v>
      </c>
      <c r="D15" s="3">
        <v>1253</v>
      </c>
      <c r="E15" s="3">
        <v>3651</v>
      </c>
      <c r="F15" s="4">
        <f>SUM(C15:E15)</f>
        <v>7207</v>
      </c>
      <c r="G15" s="3">
        <v>4595</v>
      </c>
      <c r="H15" s="3">
        <v>2863</v>
      </c>
      <c r="I15" s="3">
        <v>3802</v>
      </c>
      <c r="J15" s="4">
        <f>SUM(G15:I15)</f>
        <v>11260</v>
      </c>
      <c r="K15" s="3">
        <v>1478</v>
      </c>
      <c r="L15" s="3">
        <v>5410</v>
      </c>
      <c r="M15" s="3">
        <v>0</v>
      </c>
      <c r="N15" s="4">
        <f>SUM(K15:M15)</f>
        <v>6888</v>
      </c>
      <c r="O15" s="3">
        <v>0</v>
      </c>
      <c r="P15" s="3">
        <f t="shared" si="1"/>
        <v>1803.3333333333333</v>
      </c>
      <c r="Q15" s="3">
        <f t="shared" si="1"/>
        <v>2897.1111111111113</v>
      </c>
      <c r="R15" s="4">
        <f>SUM(O15:Q15)</f>
        <v>4700.4444444444443</v>
      </c>
      <c r="S15" s="4">
        <f>SUM(F15,J15,N15,R15)</f>
        <v>30055.444444444445</v>
      </c>
    </row>
    <row r="16" spans="2:21" x14ac:dyDescent="0.15">
      <c r="B16" s="2" t="s">
        <v>7</v>
      </c>
      <c r="C16" s="3">
        <v>2359</v>
      </c>
      <c r="D16" s="3">
        <v>5273</v>
      </c>
      <c r="E16" s="3">
        <v>5438</v>
      </c>
      <c r="F16" s="4">
        <f>SUM(C16:E16)</f>
        <v>13070</v>
      </c>
      <c r="G16" s="3">
        <v>2280</v>
      </c>
      <c r="H16" s="3">
        <v>4882</v>
      </c>
      <c r="I16" s="3">
        <v>3915</v>
      </c>
      <c r="J16" s="4">
        <f>SUM(G16:I16)</f>
        <v>11077</v>
      </c>
      <c r="K16" s="3">
        <v>5498</v>
      </c>
      <c r="L16" s="3">
        <v>2806</v>
      </c>
      <c r="M16" s="3">
        <v>3061</v>
      </c>
      <c r="N16" s="4">
        <f>SUM(K16:M16)</f>
        <v>11365</v>
      </c>
      <c r="O16" s="3">
        <v>4757</v>
      </c>
      <c r="P16" s="3">
        <f t="shared" si="1"/>
        <v>3541.3333333333335</v>
      </c>
      <c r="Q16" s="3">
        <f t="shared" si="1"/>
        <v>5989.1111111111104</v>
      </c>
      <c r="R16" s="4">
        <f>SUM(O16:Q16)</f>
        <v>14287.444444444445</v>
      </c>
      <c r="S16" s="4">
        <f>SUM(F16,J16,N16,R16)</f>
        <v>49799.444444444445</v>
      </c>
    </row>
    <row r="17" spans="2:19" x14ac:dyDescent="0.15">
      <c r="B17" s="2" t="s">
        <v>8</v>
      </c>
      <c r="C17" s="3">
        <v>4487</v>
      </c>
      <c r="D17" s="3">
        <v>2638</v>
      </c>
      <c r="E17" s="3">
        <v>5100</v>
      </c>
      <c r="F17" s="4">
        <f>SUM(C17:E17)</f>
        <v>12225</v>
      </c>
      <c r="G17" s="3">
        <v>1205</v>
      </c>
      <c r="H17" s="3">
        <v>4557</v>
      </c>
      <c r="I17" s="3">
        <v>2187</v>
      </c>
      <c r="J17" s="4">
        <f>SUM(G17:I17)</f>
        <v>7949</v>
      </c>
      <c r="K17" s="3">
        <v>4043</v>
      </c>
      <c r="L17" s="3">
        <v>2252</v>
      </c>
      <c r="M17" s="3">
        <v>5076</v>
      </c>
      <c r="N17" s="4">
        <f>SUM(K17:M17)</f>
        <v>11371</v>
      </c>
      <c r="O17" s="3">
        <v>1101</v>
      </c>
      <c r="P17" s="3">
        <f t="shared" si="1"/>
        <v>2809.6666666666665</v>
      </c>
      <c r="Q17" s="3">
        <f t="shared" si="1"/>
        <v>6418.8888888888896</v>
      </c>
      <c r="R17" s="4">
        <f>SUM(O17:Q17)</f>
        <v>10329.555555555557</v>
      </c>
      <c r="S17" s="4">
        <f>SUM(F17,J17,N17,R17)</f>
        <v>41874.555555555555</v>
      </c>
    </row>
    <row r="18" spans="2:19" x14ac:dyDescent="0.15">
      <c r="B18" s="1" t="s">
        <v>10</v>
      </c>
      <c r="C18" s="5">
        <f>SUM(C13:C17)</f>
        <v>16157</v>
      </c>
      <c r="D18" s="5">
        <f t="shared" ref="D18:S18" si="2">SUM(D13:D17)</f>
        <v>19415</v>
      </c>
      <c r="E18" s="5">
        <f t="shared" si="2"/>
        <v>23634</v>
      </c>
      <c r="F18" s="5">
        <f t="shared" si="2"/>
        <v>59206</v>
      </c>
      <c r="G18" s="5">
        <f t="shared" si="2"/>
        <v>10993</v>
      </c>
      <c r="H18" s="5">
        <f t="shared" si="2"/>
        <v>17697</v>
      </c>
      <c r="I18" s="5" t="e">
        <f t="shared" si="2"/>
        <v>#REF!</v>
      </c>
      <c r="J18" s="5" t="e">
        <f t="shared" si="2"/>
        <v>#REF!</v>
      </c>
      <c r="K18" s="5">
        <f t="shared" si="2"/>
        <v>16518</v>
      </c>
      <c r="L18" s="5">
        <f t="shared" si="2"/>
        <v>18091</v>
      </c>
      <c r="M18" s="5">
        <f t="shared" si="2"/>
        <v>13599</v>
      </c>
      <c r="N18" s="5">
        <f t="shared" si="2"/>
        <v>48208</v>
      </c>
      <c r="O18" s="5">
        <f t="shared" si="2"/>
        <v>13508</v>
      </c>
      <c r="P18" s="5">
        <f t="shared" si="2"/>
        <v>15066</v>
      </c>
      <c r="Q18" s="5">
        <f t="shared" si="2"/>
        <v>25624.333333333336</v>
      </c>
      <c r="R18" s="5">
        <f t="shared" si="2"/>
        <v>54198.333333333336</v>
      </c>
      <c r="S18" s="5" t="e">
        <f t="shared" si="2"/>
        <v>#REF!</v>
      </c>
    </row>
    <row r="19" spans="2:19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pans="2:19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</row>
    <row r="21" spans="2:19" x14ac:dyDescent="0.15">
      <c r="B21" s="1" t="s">
        <v>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x14ac:dyDescent="0.15">
      <c r="B22" s="2" t="s">
        <v>11</v>
      </c>
      <c r="C22" s="3">
        <v>1063</v>
      </c>
      <c r="D22" s="3">
        <v>3362</v>
      </c>
      <c r="E22" s="16" t="s">
        <v>83</v>
      </c>
      <c r="F22" s="4">
        <f>SUM(C22:E22)</f>
        <v>4425</v>
      </c>
      <c r="G22" s="3">
        <v>4175</v>
      </c>
      <c r="H22" s="3">
        <v>2681</v>
      </c>
      <c r="I22" s="3">
        <v>2257</v>
      </c>
      <c r="J22" s="4">
        <f>SUM(G22:I22)</f>
        <v>9113</v>
      </c>
      <c r="K22" s="3">
        <v>1070</v>
      </c>
      <c r="L22" s="3">
        <v>1722</v>
      </c>
      <c r="M22" s="3">
        <v>2176</v>
      </c>
      <c r="N22" s="4">
        <f>SUM(K22:M22)</f>
        <v>4968</v>
      </c>
      <c r="O22" s="3">
        <v>3445</v>
      </c>
      <c r="P22" s="3">
        <f t="shared" ref="P22:Q24" si="3">AVERAGE(L22:M22,O22)</f>
        <v>2447.6666666666665</v>
      </c>
      <c r="Q22" s="3">
        <f t="shared" si="3"/>
        <v>3197.2222222222222</v>
      </c>
      <c r="R22" s="4">
        <f>SUM(O22:Q22)</f>
        <v>9089.8888888888887</v>
      </c>
      <c r="S22" s="4">
        <f>SUM(F22,J22,N22,R22)</f>
        <v>27595.888888888891</v>
      </c>
    </row>
    <row r="23" spans="2:19" x14ac:dyDescent="0.15">
      <c r="B23" s="2" t="s">
        <v>12</v>
      </c>
      <c r="C23" s="3">
        <v>4424</v>
      </c>
      <c r="D23" s="3">
        <v>4452</v>
      </c>
      <c r="E23" s="16" t="s">
        <v>88</v>
      </c>
      <c r="F23" s="4">
        <f>SUM(C23:E23)</f>
        <v>8876</v>
      </c>
      <c r="G23" s="3">
        <v>3400</v>
      </c>
      <c r="H23" s="3">
        <v>5329</v>
      </c>
      <c r="I23" s="3">
        <v>4734</v>
      </c>
      <c r="J23" s="4">
        <f>SUM(G23:I23)</f>
        <v>13463</v>
      </c>
      <c r="K23" s="3">
        <v>3588</v>
      </c>
      <c r="L23" s="3">
        <v>1732</v>
      </c>
      <c r="M23" s="3">
        <v>4534</v>
      </c>
      <c r="N23" s="4">
        <f>SUM(K23:M23)</f>
        <v>9854</v>
      </c>
      <c r="O23" s="3">
        <v>5123</v>
      </c>
      <c r="P23" s="3">
        <f t="shared" si="3"/>
        <v>3796.3333333333335</v>
      </c>
      <c r="Q23" s="3">
        <f t="shared" si="3"/>
        <v>6061.4444444444443</v>
      </c>
      <c r="R23" s="4">
        <f>SUM(O23:Q23)</f>
        <v>14980.777777777777</v>
      </c>
      <c r="S23" s="4">
        <f>SUM(F23,J23,N23,R23)</f>
        <v>47173.777777777781</v>
      </c>
    </row>
    <row r="24" spans="2:19" x14ac:dyDescent="0.15">
      <c r="B24" s="2" t="s">
        <v>13</v>
      </c>
      <c r="C24" s="3">
        <v>4666</v>
      </c>
      <c r="D24" s="3">
        <v>1240</v>
      </c>
      <c r="E24" s="16" t="s">
        <v>87</v>
      </c>
      <c r="F24" s="4">
        <f>SUM(C24:E24)</f>
        <v>5906</v>
      </c>
      <c r="G24" s="3">
        <v>3608</v>
      </c>
      <c r="H24" s="3">
        <v>4922</v>
      </c>
      <c r="I24" s="3">
        <v>4711</v>
      </c>
      <c r="J24" s="4">
        <f>SUM(G24:I24)</f>
        <v>13241</v>
      </c>
      <c r="K24" s="3">
        <v>1450</v>
      </c>
      <c r="L24" s="3">
        <v>3910</v>
      </c>
      <c r="M24" s="3">
        <v>2705</v>
      </c>
      <c r="N24" s="4">
        <f>SUM(K24:M24)</f>
        <v>8065</v>
      </c>
      <c r="O24" s="3">
        <v>2936</v>
      </c>
      <c r="P24" s="3">
        <f t="shared" si="3"/>
        <v>3183.6666666666665</v>
      </c>
      <c r="Q24" s="3">
        <f t="shared" si="3"/>
        <v>4651.2222222222217</v>
      </c>
      <c r="R24" s="4">
        <f>SUM(O24:Q24)</f>
        <v>10770.888888888887</v>
      </c>
      <c r="S24" s="4">
        <f>SUM(F24,J24,N24,R24)</f>
        <v>37982.888888888891</v>
      </c>
    </row>
    <row r="25" spans="2:19" x14ac:dyDescent="0.15">
      <c r="B25" s="1" t="s">
        <v>14</v>
      </c>
      <c r="C25" s="5">
        <f>SUM(C23:C24)</f>
        <v>9090</v>
      </c>
      <c r="D25" s="5">
        <f t="shared" ref="D25:S25" si="4">SUM(D23:D24)</f>
        <v>5692</v>
      </c>
      <c r="E25" s="5">
        <f t="shared" si="4"/>
        <v>0</v>
      </c>
      <c r="F25" s="5">
        <f t="shared" si="4"/>
        <v>14782</v>
      </c>
      <c r="G25" s="5">
        <f t="shared" si="4"/>
        <v>7008</v>
      </c>
      <c r="H25" s="5">
        <f t="shared" si="4"/>
        <v>10251</v>
      </c>
      <c r="I25" s="5">
        <f t="shared" si="4"/>
        <v>9445</v>
      </c>
      <c r="J25" s="5">
        <f t="shared" si="4"/>
        <v>26704</v>
      </c>
      <c r="K25" s="5">
        <f t="shared" si="4"/>
        <v>5038</v>
      </c>
      <c r="L25" s="5">
        <f t="shared" si="4"/>
        <v>5642</v>
      </c>
      <c r="M25" s="5">
        <f t="shared" si="4"/>
        <v>7239</v>
      </c>
      <c r="N25" s="5">
        <f t="shared" si="4"/>
        <v>17919</v>
      </c>
      <c r="O25" s="5">
        <f t="shared" si="4"/>
        <v>8059</v>
      </c>
      <c r="P25" s="5">
        <f t="shared" si="4"/>
        <v>6980</v>
      </c>
      <c r="Q25" s="5">
        <f t="shared" si="4"/>
        <v>10712.666666666666</v>
      </c>
      <c r="R25" s="5">
        <f t="shared" si="4"/>
        <v>25751.666666666664</v>
      </c>
      <c r="S25" s="5">
        <f t="shared" si="4"/>
        <v>85156.666666666672</v>
      </c>
    </row>
    <row r="26" spans="2:19" x14ac:dyDescent="0.15"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x14ac:dyDescent="0.15">
      <c r="B28" s="1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</row>
    <row r="29" spans="2:19" x14ac:dyDescent="0.15">
      <c r="B29" s="2" t="s">
        <v>15</v>
      </c>
      <c r="C29" s="3">
        <v>4191</v>
      </c>
      <c r="D29" s="3">
        <v>3109</v>
      </c>
      <c r="E29" s="3">
        <v>3402</v>
      </c>
      <c r="F29" s="4">
        <f>SUM(C29:E29)</f>
        <v>10702</v>
      </c>
      <c r="G29" s="3">
        <v>2303</v>
      </c>
      <c r="H29" s="3">
        <v>1253</v>
      </c>
      <c r="I29" s="3">
        <v>3651</v>
      </c>
      <c r="J29" s="4">
        <f>SUM(G29:I29)</f>
        <v>7207</v>
      </c>
      <c r="K29" s="3">
        <v>1463</v>
      </c>
      <c r="L29" s="3">
        <v>2845</v>
      </c>
      <c r="M29" s="3">
        <v>2303</v>
      </c>
      <c r="N29" s="4">
        <f>SUM(K29:M29)</f>
        <v>6611</v>
      </c>
      <c r="O29" s="3">
        <v>4051</v>
      </c>
      <c r="P29" s="3">
        <f>AVERAGE(L29:M29,O29)</f>
        <v>3066.3333333333335</v>
      </c>
      <c r="Q29" s="3">
        <f>AVERAGE(M29:N29,P29)</f>
        <v>3993.4444444444448</v>
      </c>
      <c r="R29" s="4">
        <f>SUM(O29:Q29)</f>
        <v>11110.777777777779</v>
      </c>
      <c r="S29" s="4">
        <f>SUM(F29,J29,N29,R29)</f>
        <v>35630.777777777781</v>
      </c>
    </row>
    <row r="30" spans="2:19" x14ac:dyDescent="0.15">
      <c r="B30" s="2" t="s">
        <v>16</v>
      </c>
      <c r="C30" s="3">
        <v>1204</v>
      </c>
      <c r="D30" s="3">
        <v>2342</v>
      </c>
      <c r="E30" s="3">
        <v>1478</v>
      </c>
      <c r="F30" s="4">
        <f>SUM(C30:E30)</f>
        <v>5024</v>
      </c>
      <c r="G30" s="3">
        <v>2359</v>
      </c>
      <c r="H30" s="3">
        <v>5273</v>
      </c>
      <c r="I30" s="3">
        <v>5438</v>
      </c>
      <c r="J30" s="4">
        <f>SUM(G30:I30)</f>
        <v>13070</v>
      </c>
      <c r="K30" s="3">
        <v>4595</v>
      </c>
      <c r="L30" s="3">
        <v>2857</v>
      </c>
      <c r="M30" s="3">
        <v>5138</v>
      </c>
      <c r="N30" s="4">
        <f>SUM(K30:M30)</f>
        <v>12590</v>
      </c>
      <c r="O30" s="3">
        <v>3261</v>
      </c>
      <c r="P30" s="3">
        <f>AVERAGE(L30:M30,O30)</f>
        <v>3752</v>
      </c>
      <c r="Q30" s="3">
        <f ca="1">AVERAGE(M30:N30,P30:Q30)</f>
        <v>0</v>
      </c>
      <c r="R30" s="4">
        <f ca="1">SUM(O30:Q30)</f>
        <v>7013</v>
      </c>
      <c r="S30" s="4">
        <f ca="1">SUM(F30,J30,N30,R30)</f>
        <v>37697</v>
      </c>
    </row>
    <row r="31" spans="2:19" x14ac:dyDescent="0.15">
      <c r="B31" s="1" t="s">
        <v>17</v>
      </c>
      <c r="C31" s="5">
        <f>SUM(C29:C30)</f>
        <v>5395</v>
      </c>
      <c r="D31" s="5">
        <f t="shared" ref="D31:S31" si="5">SUM(D29:D30)</f>
        <v>5451</v>
      </c>
      <c r="E31" s="5">
        <f t="shared" si="5"/>
        <v>4880</v>
      </c>
      <c r="F31" s="5">
        <f t="shared" si="5"/>
        <v>15726</v>
      </c>
      <c r="G31" s="5">
        <f t="shared" si="5"/>
        <v>4662</v>
      </c>
      <c r="H31" s="5">
        <f t="shared" si="5"/>
        <v>6526</v>
      </c>
      <c r="I31" s="5">
        <f t="shared" si="5"/>
        <v>9089</v>
      </c>
      <c r="J31" s="5">
        <f t="shared" si="5"/>
        <v>20277</v>
      </c>
      <c r="K31" s="5">
        <f t="shared" si="5"/>
        <v>6058</v>
      </c>
      <c r="L31" s="5">
        <f t="shared" si="5"/>
        <v>5702</v>
      </c>
      <c r="M31" s="5">
        <f t="shared" si="5"/>
        <v>7441</v>
      </c>
      <c r="N31" s="5">
        <f t="shared" si="5"/>
        <v>19201</v>
      </c>
      <c r="O31" s="5">
        <f t="shared" si="5"/>
        <v>7312</v>
      </c>
      <c r="P31" s="5">
        <f t="shared" si="5"/>
        <v>6818.3333333333339</v>
      </c>
      <c r="Q31" s="5">
        <f t="shared" ca="1" si="5"/>
        <v>3993.4444444444448</v>
      </c>
      <c r="R31" s="5">
        <f t="shared" ca="1" si="5"/>
        <v>18123.777777777781</v>
      </c>
      <c r="S31" s="5">
        <f t="shared" ca="1" si="5"/>
        <v>73327.777777777781</v>
      </c>
    </row>
    <row r="33" spans="2:19" ht="11.25" thickBot="1" x14ac:dyDescent="0.2">
      <c r="B33" s="1" t="s">
        <v>23</v>
      </c>
      <c r="C33" s="6">
        <f>SUM(C9,C18,C25,C31)</f>
        <v>48061</v>
      </c>
      <c r="D33" s="6">
        <f t="shared" ref="D33:R33" si="6">SUM(D9,D18,D25,D31)</f>
        <v>45541</v>
      </c>
      <c r="E33" s="6">
        <f t="shared" si="6"/>
        <v>40675</v>
      </c>
      <c r="F33" s="6">
        <f t="shared" si="6"/>
        <v>133369</v>
      </c>
      <c r="G33" s="6">
        <f t="shared" si="6"/>
        <v>36862</v>
      </c>
      <c r="H33" s="6">
        <f t="shared" si="6"/>
        <v>49114</v>
      </c>
      <c r="I33" s="6" t="e">
        <f t="shared" si="6"/>
        <v>#REF!</v>
      </c>
      <c r="J33" s="6" t="e">
        <f t="shared" si="6"/>
        <v>#REF!</v>
      </c>
      <c r="K33" s="6">
        <f t="shared" si="6"/>
        <v>44273</v>
      </c>
      <c r="L33" s="6">
        <f t="shared" si="6"/>
        <v>46094</v>
      </c>
      <c r="M33" s="6">
        <f t="shared" si="6"/>
        <v>40737</v>
      </c>
      <c r="N33" s="6">
        <f t="shared" si="6"/>
        <v>122980</v>
      </c>
      <c r="O33" s="6">
        <f t="shared" si="6"/>
        <v>40915</v>
      </c>
      <c r="P33" s="6">
        <f t="shared" si="6"/>
        <v>39764.333333333336</v>
      </c>
      <c r="Q33" s="6">
        <f t="shared" ca="1" si="6"/>
        <v>58430.444444444445</v>
      </c>
      <c r="R33" s="6">
        <f t="shared" ca="1" si="6"/>
        <v>139109.77777777778</v>
      </c>
      <c r="S33" s="6" t="e">
        <f>SUM(S9,S18,S25,S31)</f>
        <v>#REF!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8" orientation="landscape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B1:U33"/>
  <sheetViews>
    <sheetView showGridLines="0" zoomScaleNormal="100" workbookViewId="0">
      <selection activeCell="A10" sqref="A10"/>
    </sheetView>
  </sheetViews>
  <sheetFormatPr defaultRowHeight="10.5" x14ac:dyDescent="0.15"/>
  <cols>
    <col min="1" max="1" width="3.33203125" style="2" customWidth="1"/>
    <col min="2" max="2" width="15" style="2" bestFit="1" customWidth="1"/>
    <col min="3" max="5" width="9.83203125" style="2" bestFit="1" customWidth="1"/>
    <col min="6" max="6" width="10.33203125" style="2" bestFit="1" customWidth="1"/>
    <col min="7" max="7" width="9.83203125" style="2" bestFit="1" customWidth="1"/>
    <col min="8" max="8" width="11.83203125" style="2" bestFit="1" customWidth="1"/>
    <col min="9" max="9" width="9.83203125" style="2" bestFit="1" customWidth="1"/>
    <col min="10" max="10" width="10.33203125" style="2" bestFit="1" customWidth="1"/>
    <col min="11" max="13" width="9.83203125" style="2" bestFit="1" customWidth="1"/>
    <col min="14" max="14" width="10.33203125" style="2" bestFit="1" customWidth="1"/>
    <col min="15" max="17" width="9.83203125" style="2" bestFit="1" customWidth="1"/>
    <col min="18" max="19" width="10.33203125" style="2" bestFit="1" customWidth="1"/>
    <col min="20" max="20" width="3.5" style="2" customWidth="1"/>
    <col min="21" max="16384" width="9.33203125" style="2"/>
  </cols>
  <sheetData>
    <row r="1" spans="2:21" x14ac:dyDescent="0.15">
      <c r="B1" s="1" t="s">
        <v>89</v>
      </c>
    </row>
    <row r="2" spans="2:21" s="1" customFormat="1" x14ac:dyDescent="0.15">
      <c r="C2" s="1" t="s">
        <v>28</v>
      </c>
      <c r="D2" s="1" t="s">
        <v>29</v>
      </c>
      <c r="E2" s="1" t="s">
        <v>30</v>
      </c>
      <c r="F2" s="1" t="s">
        <v>19</v>
      </c>
      <c r="G2" s="1" t="s">
        <v>31</v>
      </c>
      <c r="H2" s="1" t="s">
        <v>18</v>
      </c>
      <c r="I2" s="1" t="s">
        <v>32</v>
      </c>
      <c r="J2" s="1" t="s">
        <v>20</v>
      </c>
      <c r="K2" s="1" t="s">
        <v>33</v>
      </c>
      <c r="L2" s="1" t="s">
        <v>34</v>
      </c>
      <c r="M2" s="1" t="s">
        <v>35</v>
      </c>
      <c r="N2" s="1" t="s">
        <v>21</v>
      </c>
      <c r="O2" s="1" t="s">
        <v>36</v>
      </c>
      <c r="P2" s="1" t="s">
        <v>37</v>
      </c>
      <c r="Q2" s="1" t="s">
        <v>38</v>
      </c>
      <c r="R2" s="1" t="s">
        <v>22</v>
      </c>
      <c r="S2" s="1" t="s">
        <v>23</v>
      </c>
    </row>
    <row r="3" spans="2:21" x14ac:dyDescent="0.15">
      <c r="C3" s="20" t="s">
        <v>90</v>
      </c>
      <c r="D3" s="20" t="s">
        <v>90</v>
      </c>
      <c r="E3" s="20" t="s">
        <v>90</v>
      </c>
      <c r="F3" s="20"/>
      <c r="G3" s="20" t="s">
        <v>90</v>
      </c>
      <c r="H3" s="20" t="s">
        <v>90</v>
      </c>
      <c r="I3" s="20" t="s">
        <v>90</v>
      </c>
      <c r="J3" s="20"/>
      <c r="K3" s="20" t="s">
        <v>90</v>
      </c>
      <c r="L3" s="20" t="s">
        <v>90</v>
      </c>
      <c r="M3" s="20" t="s">
        <v>90</v>
      </c>
      <c r="N3" s="20"/>
      <c r="O3" s="20" t="s">
        <v>90</v>
      </c>
      <c r="P3" s="20" t="s">
        <v>91</v>
      </c>
      <c r="Q3" s="20" t="s">
        <v>91</v>
      </c>
    </row>
    <row r="4" spans="2:21" ht="11.25" thickBot="1" x14ac:dyDescent="0.2">
      <c r="B4" s="1" t="s">
        <v>24</v>
      </c>
    </row>
    <row r="5" spans="2:21" ht="11.25" thickBot="1" x14ac:dyDescent="0.2">
      <c r="B5" s="2" t="s">
        <v>0</v>
      </c>
      <c r="C5" s="19">
        <v>4521</v>
      </c>
      <c r="D5" s="19">
        <v>2863</v>
      </c>
      <c r="E5" s="19">
        <v>3802</v>
      </c>
      <c r="F5" s="23">
        <f t="shared" ref="F5:F8" si="0">SUM(C5:E5)</f>
        <v>11186</v>
      </c>
      <c r="G5" s="22">
        <f>5498+200</f>
        <v>5698</v>
      </c>
      <c r="H5" s="22">
        <f>4487-350</f>
        <v>4137</v>
      </c>
      <c r="I5" s="22">
        <f>3362+U5</f>
        <v>3627</v>
      </c>
      <c r="J5" s="4">
        <f>SUM(G5:I5)</f>
        <v>13462</v>
      </c>
      <c r="K5" s="19">
        <v>5100</v>
      </c>
      <c r="L5" s="19">
        <v>2280</v>
      </c>
      <c r="M5" s="19">
        <v>4207</v>
      </c>
      <c r="N5" s="4">
        <f>SUM(K5:M5)</f>
        <v>11587</v>
      </c>
      <c r="O5" s="19">
        <v>3843</v>
      </c>
      <c r="P5" s="21">
        <v>3400</v>
      </c>
      <c r="Q5" s="21">
        <v>4200</v>
      </c>
      <c r="R5" s="4">
        <f>SUM(O5:Q5)</f>
        <v>11443</v>
      </c>
      <c r="S5" s="4">
        <f>SUM(F5,J5,N5,R5)</f>
        <v>47678</v>
      </c>
      <c r="U5" s="18">
        <v>265</v>
      </c>
    </row>
    <row r="6" spans="2:21" ht="11.25" thickBot="1" x14ac:dyDescent="0.2">
      <c r="B6" s="2" t="s">
        <v>1</v>
      </c>
      <c r="C6" s="19">
        <v>3510</v>
      </c>
      <c r="D6" s="19">
        <v>4882</v>
      </c>
      <c r="E6" s="19">
        <v>3915</v>
      </c>
      <c r="F6" s="23">
        <f t="shared" si="0"/>
        <v>12307</v>
      </c>
      <c r="G6" s="22">
        <f>4043-200</f>
        <v>3843</v>
      </c>
      <c r="H6" s="22">
        <f>1063+350</f>
        <v>1413</v>
      </c>
      <c r="I6" s="22">
        <f>4452-U5</f>
        <v>4187</v>
      </c>
      <c r="J6" s="4">
        <f>SUM(G6:I6)</f>
        <v>9443</v>
      </c>
      <c r="K6" s="19">
        <v>2021</v>
      </c>
      <c r="L6" s="19">
        <v>1205</v>
      </c>
      <c r="M6" s="19">
        <v>2468</v>
      </c>
      <c r="N6" s="4">
        <f>SUM(K6:M6)</f>
        <v>5694</v>
      </c>
      <c r="O6" s="19">
        <v>3825</v>
      </c>
      <c r="P6" s="21">
        <v>2500</v>
      </c>
      <c r="Q6" s="21">
        <v>3500</v>
      </c>
      <c r="R6" s="4">
        <f>SUM(O6:Q6)</f>
        <v>9825</v>
      </c>
      <c r="S6" s="4">
        <f>SUM(F6,J6,N6,R6)</f>
        <v>37269</v>
      </c>
    </row>
    <row r="7" spans="2:21" ht="11.25" thickBot="1" x14ac:dyDescent="0.2">
      <c r="B7" s="2" t="s">
        <v>2</v>
      </c>
      <c r="C7" s="19">
        <v>5213</v>
      </c>
      <c r="D7" s="19">
        <v>4557</v>
      </c>
      <c r="E7" s="19">
        <v>2187</v>
      </c>
      <c r="F7" s="23">
        <f t="shared" si="0"/>
        <v>11957</v>
      </c>
      <c r="G7" s="19">
        <v>1070</v>
      </c>
      <c r="H7" s="19">
        <v>4424</v>
      </c>
      <c r="I7" s="22">
        <f>1240+U7</f>
        <v>1240</v>
      </c>
      <c r="J7" s="4">
        <f>SUM(G7:I7)</f>
        <v>6734</v>
      </c>
      <c r="K7" s="19">
        <v>4128</v>
      </c>
      <c r="L7" s="19">
        <v>2331</v>
      </c>
      <c r="M7" s="19">
        <v>3849</v>
      </c>
      <c r="N7" s="4">
        <f>SUM(K7:M7)</f>
        <v>10308</v>
      </c>
      <c r="O7" s="19">
        <v>2928</v>
      </c>
      <c r="P7" s="21">
        <v>3000</v>
      </c>
      <c r="Q7" s="21">
        <v>5700</v>
      </c>
      <c r="R7" s="4">
        <f>SUM(O7:Q7)</f>
        <v>11628</v>
      </c>
      <c r="S7" s="4">
        <f>SUM(F7,J7,N7,R7)</f>
        <v>40627</v>
      </c>
      <c r="U7" s="18"/>
    </row>
    <row r="8" spans="2:21" x14ac:dyDescent="0.15">
      <c r="B8" s="2" t="s">
        <v>3</v>
      </c>
      <c r="C8" s="19">
        <v>4175</v>
      </c>
      <c r="D8" s="19">
        <v>2681</v>
      </c>
      <c r="E8" s="19">
        <v>2257</v>
      </c>
      <c r="F8" s="23">
        <f t="shared" si="0"/>
        <v>9113</v>
      </c>
      <c r="G8" s="19">
        <v>3588</v>
      </c>
      <c r="H8" s="19">
        <v>4666</v>
      </c>
      <c r="I8" s="22">
        <f>3666-U7</f>
        <v>3666</v>
      </c>
      <c r="J8" s="4">
        <f>SUM(G8:I8)</f>
        <v>11920</v>
      </c>
      <c r="K8" s="19">
        <v>5410</v>
      </c>
      <c r="L8" s="19">
        <v>2719</v>
      </c>
      <c r="M8" s="19">
        <v>1934</v>
      </c>
      <c r="N8" s="4">
        <f>SUM(K8:M8)</f>
        <v>10063</v>
      </c>
      <c r="O8" s="19">
        <v>1440</v>
      </c>
      <c r="P8" s="21">
        <v>2000</v>
      </c>
      <c r="Q8" s="21">
        <v>4700</v>
      </c>
      <c r="R8" s="4">
        <f>SUM(O8:Q8)</f>
        <v>8140</v>
      </c>
      <c r="S8" s="4">
        <f>SUM(F8,J8,N8,R8)</f>
        <v>39236</v>
      </c>
    </row>
    <row r="9" spans="2:21" x14ac:dyDescent="0.15">
      <c r="B9" s="1" t="s">
        <v>9</v>
      </c>
      <c r="C9" s="5">
        <f>SUM(C5:C8)</f>
        <v>17419</v>
      </c>
      <c r="D9" s="5">
        <f t="shared" ref="D9:S9" si="1">SUM(D5:D8)</f>
        <v>14983</v>
      </c>
      <c r="E9" s="5">
        <f t="shared" si="1"/>
        <v>12161</v>
      </c>
      <c r="F9" s="5">
        <f t="shared" si="1"/>
        <v>44563</v>
      </c>
      <c r="G9" s="5">
        <f t="shared" si="1"/>
        <v>14199</v>
      </c>
      <c r="H9" s="5">
        <f t="shared" si="1"/>
        <v>14640</v>
      </c>
      <c r="I9" s="5">
        <f t="shared" si="1"/>
        <v>12720</v>
      </c>
      <c r="J9" s="5">
        <f t="shared" si="1"/>
        <v>41559</v>
      </c>
      <c r="K9" s="5">
        <f>SUM(K5:K8)</f>
        <v>16659</v>
      </c>
      <c r="L9" s="24">
        <f>SUM(L5:L8)</f>
        <v>8535</v>
      </c>
      <c r="M9" s="5">
        <f t="shared" si="1"/>
        <v>12458</v>
      </c>
      <c r="N9" s="5">
        <f t="shared" si="1"/>
        <v>37652</v>
      </c>
      <c r="O9" s="5">
        <f t="shared" si="1"/>
        <v>12036</v>
      </c>
      <c r="P9" s="5">
        <f t="shared" si="1"/>
        <v>10900</v>
      </c>
      <c r="Q9" s="5">
        <f t="shared" si="1"/>
        <v>18100</v>
      </c>
      <c r="R9" s="5">
        <f t="shared" si="1"/>
        <v>41036</v>
      </c>
      <c r="S9" s="5">
        <f t="shared" si="1"/>
        <v>164810</v>
      </c>
    </row>
    <row r="10" spans="2:21" x14ac:dyDescent="0.15"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"/>
    </row>
    <row r="11" spans="2:2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2:21" x14ac:dyDescent="0.15">
      <c r="B12" s="1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"/>
    </row>
    <row r="13" spans="2:21" x14ac:dyDescent="0.15">
      <c r="B13" s="2" t="s">
        <v>4</v>
      </c>
      <c r="C13" s="19">
        <v>3400</v>
      </c>
      <c r="D13" s="19">
        <v>5329</v>
      </c>
      <c r="E13" s="19">
        <v>4734</v>
      </c>
      <c r="F13" s="4">
        <f>SUM(C13:E13)</f>
        <v>13463</v>
      </c>
      <c r="G13" s="19">
        <v>1450</v>
      </c>
      <c r="H13" s="19">
        <v>4191</v>
      </c>
      <c r="I13" s="22">
        <f>3109</f>
        <v>3109</v>
      </c>
      <c r="J13" s="4">
        <f>SUM(G13:I13)</f>
        <v>8750</v>
      </c>
      <c r="K13" s="19">
        <v>2097</v>
      </c>
      <c r="L13" s="19">
        <v>2354</v>
      </c>
      <c r="M13" s="19">
        <v>1837</v>
      </c>
      <c r="N13" s="4">
        <f>SUM(K13:M13)</f>
        <v>6288</v>
      </c>
      <c r="O13" s="19">
        <v>3525</v>
      </c>
      <c r="P13" s="3">
        <f>AVERAGE(L13:M13,O13)</f>
        <v>2572</v>
      </c>
      <c r="Q13" s="3">
        <f>AVERAGE(M13,O13:P13)</f>
        <v>2644.6666666666665</v>
      </c>
      <c r="R13" s="4">
        <f>SUM(O13:Q13)</f>
        <v>8741.6666666666661</v>
      </c>
      <c r="S13" s="4">
        <f>SUM(F13,J13,N13,R13)</f>
        <v>37242.666666666664</v>
      </c>
    </row>
    <row r="14" spans="2:21" x14ac:dyDescent="0.15">
      <c r="B14" s="2" t="s">
        <v>5</v>
      </c>
      <c r="C14" s="19">
        <v>3608</v>
      </c>
      <c r="D14" s="19">
        <v>4922</v>
      </c>
      <c r="E14" s="19">
        <v>4711</v>
      </c>
      <c r="F14" s="4">
        <f>SUM(C14:E14)</f>
        <v>13241</v>
      </c>
      <c r="G14" s="19">
        <v>1463</v>
      </c>
      <c r="H14" s="19">
        <v>1204</v>
      </c>
      <c r="I14" s="19">
        <v>2342</v>
      </c>
      <c r="J14" s="4">
        <f>SUM(G14:I14)</f>
        <v>5009</v>
      </c>
      <c r="K14" s="19">
        <v>3402</v>
      </c>
      <c r="L14" s="19">
        <v>5269</v>
      </c>
      <c r="M14" s="19">
        <v>3625</v>
      </c>
      <c r="N14" s="4">
        <f>SUM(K14:M14)</f>
        <v>12296</v>
      </c>
      <c r="O14" s="19">
        <v>4125</v>
      </c>
      <c r="P14" s="3">
        <f>AVERAGE(L14:M14,O14)</f>
        <v>4339.666666666667</v>
      </c>
      <c r="Q14" s="3">
        <f t="shared" ref="Q14:Q17" si="2">AVERAGE(M14,O14:P14)</f>
        <v>4029.8888888888891</v>
      </c>
      <c r="R14" s="4">
        <f>SUM(O14:Q14)</f>
        <v>12494.555555555557</v>
      </c>
      <c r="S14" s="4">
        <f>SUM(F14,J14,N14,R14)</f>
        <v>43040.555555555555</v>
      </c>
    </row>
    <row r="15" spans="2:21" x14ac:dyDescent="0.15">
      <c r="B15" s="17" t="s">
        <v>6</v>
      </c>
      <c r="C15" s="22">
        <v>2303</v>
      </c>
      <c r="D15" s="22">
        <v>1253</v>
      </c>
      <c r="E15" s="22">
        <v>3651</v>
      </c>
      <c r="F15" s="23">
        <f>SUM(C15:E15)</f>
        <v>7207</v>
      </c>
      <c r="G15" s="22">
        <v>4595</v>
      </c>
      <c r="H15" s="22">
        <v>2863</v>
      </c>
      <c r="I15" s="22">
        <v>3802</v>
      </c>
      <c r="J15" s="23">
        <f>SUM(G15:I15)</f>
        <v>11260</v>
      </c>
      <c r="K15" s="22">
        <v>1478</v>
      </c>
      <c r="L15" s="22">
        <v>5410</v>
      </c>
      <c r="M15" s="22">
        <v>0</v>
      </c>
      <c r="N15" s="23">
        <f>SUM(K15:M15)</f>
        <v>6888</v>
      </c>
      <c r="O15" s="22">
        <v>0</v>
      </c>
      <c r="P15" s="21">
        <f>AVERAGE(L15:M15,O15)</f>
        <v>1803.3333333333333</v>
      </c>
      <c r="Q15" s="21">
        <f>AVERAGE(M15,O15:P15)</f>
        <v>601.11111111111109</v>
      </c>
      <c r="R15" s="23">
        <f>SUM(O15:Q15)</f>
        <v>2404.4444444444443</v>
      </c>
      <c r="S15" s="23">
        <f>SUM(F15,J15,N15,R15)</f>
        <v>27759.444444444445</v>
      </c>
    </row>
    <row r="16" spans="2:21" x14ac:dyDescent="0.15">
      <c r="B16" s="2" t="s">
        <v>7</v>
      </c>
      <c r="C16" s="19">
        <v>2359</v>
      </c>
      <c r="D16" s="19">
        <v>5273</v>
      </c>
      <c r="E16" s="19">
        <v>5438</v>
      </c>
      <c r="F16" s="4">
        <f>SUM(C16:E16)</f>
        <v>13070</v>
      </c>
      <c r="G16" s="19">
        <v>2280</v>
      </c>
      <c r="H16" s="19">
        <v>4882</v>
      </c>
      <c r="I16" s="19">
        <v>3915</v>
      </c>
      <c r="J16" s="4">
        <f>SUM(G16:I16)</f>
        <v>11077</v>
      </c>
      <c r="K16" s="19">
        <v>5498</v>
      </c>
      <c r="L16" s="19">
        <v>2806</v>
      </c>
      <c r="M16" s="19">
        <v>3061</v>
      </c>
      <c r="N16" s="4">
        <f>SUM(K16:M16)</f>
        <v>11365</v>
      </c>
      <c r="O16" s="19">
        <v>4757</v>
      </c>
      <c r="P16" s="3">
        <f t="shared" ref="P16:P17" si="3">AVERAGE(L16:M16,O16)</f>
        <v>3541.3333333333335</v>
      </c>
      <c r="Q16" s="3">
        <f t="shared" si="2"/>
        <v>3786.4444444444448</v>
      </c>
      <c r="R16" s="4">
        <f>SUM(O16:Q16)</f>
        <v>12084.777777777779</v>
      </c>
      <c r="S16" s="4">
        <f>SUM(F16,J16,N16,R16)</f>
        <v>47596.777777777781</v>
      </c>
    </row>
    <row r="17" spans="2:19" x14ac:dyDescent="0.15">
      <c r="B17" s="2" t="s">
        <v>8</v>
      </c>
      <c r="C17" s="19">
        <v>4487</v>
      </c>
      <c r="D17" s="19">
        <v>2638</v>
      </c>
      <c r="E17" s="19">
        <v>5100</v>
      </c>
      <c r="F17" s="4">
        <f>SUM(C17:E17)</f>
        <v>12225</v>
      </c>
      <c r="G17" s="19">
        <v>1205</v>
      </c>
      <c r="H17" s="19">
        <v>4557</v>
      </c>
      <c r="I17" s="19">
        <v>2187</v>
      </c>
      <c r="J17" s="4">
        <f>SUM(G17:I17)</f>
        <v>7949</v>
      </c>
      <c r="K17" s="19">
        <v>4043</v>
      </c>
      <c r="L17" s="19">
        <v>2252</v>
      </c>
      <c r="M17" s="19">
        <v>5076</v>
      </c>
      <c r="N17" s="4">
        <f>SUM(K17:M17)</f>
        <v>11371</v>
      </c>
      <c r="O17" s="19">
        <v>1101</v>
      </c>
      <c r="P17" s="3">
        <f t="shared" si="3"/>
        <v>2809.6666666666665</v>
      </c>
      <c r="Q17" s="3">
        <f t="shared" si="2"/>
        <v>2995.5555555555552</v>
      </c>
      <c r="R17" s="4">
        <f>SUM(O17:Q17)</f>
        <v>6906.2222222222217</v>
      </c>
      <c r="S17" s="4">
        <f>SUM(F17,J17,N17,R17)</f>
        <v>38451.222222222219</v>
      </c>
    </row>
    <row r="18" spans="2:19" x14ac:dyDescent="0.15">
      <c r="B18" s="1" t="s">
        <v>10</v>
      </c>
      <c r="C18" s="5">
        <f>SUM(C13:C17)</f>
        <v>16157</v>
      </c>
      <c r="D18" s="5">
        <f t="shared" ref="D18:S18" si="4">SUM(D13:D17)</f>
        <v>19415</v>
      </c>
      <c r="E18" s="5">
        <f t="shared" si="4"/>
        <v>23634</v>
      </c>
      <c r="F18" s="5">
        <f t="shared" si="4"/>
        <v>59206</v>
      </c>
      <c r="G18" s="5">
        <f t="shared" si="4"/>
        <v>10993</v>
      </c>
      <c r="H18" s="5">
        <f t="shared" si="4"/>
        <v>17697</v>
      </c>
      <c r="I18" s="5">
        <f t="shared" si="4"/>
        <v>15355</v>
      </c>
      <c r="J18" s="5">
        <f t="shared" si="4"/>
        <v>44045</v>
      </c>
      <c r="K18" s="5">
        <f t="shared" si="4"/>
        <v>16518</v>
      </c>
      <c r="L18" s="5">
        <f t="shared" si="4"/>
        <v>18091</v>
      </c>
      <c r="M18" s="5">
        <f t="shared" si="4"/>
        <v>13599</v>
      </c>
      <c r="N18" s="5">
        <f t="shared" si="4"/>
        <v>48208</v>
      </c>
      <c r="O18" s="5">
        <f t="shared" si="4"/>
        <v>13508</v>
      </c>
      <c r="P18" s="5">
        <f t="shared" si="4"/>
        <v>15066</v>
      </c>
      <c r="Q18" s="5">
        <f t="shared" si="4"/>
        <v>14057.666666666666</v>
      </c>
      <c r="R18" s="5">
        <f t="shared" si="4"/>
        <v>42631.666666666664</v>
      </c>
      <c r="S18" s="5">
        <f t="shared" si="4"/>
        <v>194090.66666666666</v>
      </c>
    </row>
    <row r="19" spans="2:19" x14ac:dyDescent="0.1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4"/>
    </row>
    <row r="20" spans="2:19" x14ac:dyDescent="0.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"/>
    </row>
    <row r="21" spans="2:19" x14ac:dyDescent="0.15">
      <c r="B21" s="1" t="s">
        <v>26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4"/>
    </row>
    <row r="22" spans="2:19" x14ac:dyDescent="0.15">
      <c r="B22" s="2" t="s">
        <v>11</v>
      </c>
      <c r="C22" s="19">
        <v>1063</v>
      </c>
      <c r="D22" s="19">
        <v>3362</v>
      </c>
      <c r="E22" s="25">
        <v>2021</v>
      </c>
      <c r="F22" s="4">
        <f>SUM(C22:E22)</f>
        <v>6446</v>
      </c>
      <c r="G22" s="19">
        <v>4175</v>
      </c>
      <c r="H22" s="19">
        <v>2681</v>
      </c>
      <c r="I22" s="19">
        <v>2257</v>
      </c>
      <c r="J22" s="4">
        <f>SUM(G22:I22)</f>
        <v>9113</v>
      </c>
      <c r="K22" s="19">
        <v>1070</v>
      </c>
      <c r="L22" s="19">
        <v>1722</v>
      </c>
      <c r="M22" s="19">
        <v>2176</v>
      </c>
      <c r="N22" s="4">
        <f>SUM(K22:M22)</f>
        <v>4968</v>
      </c>
      <c r="O22" s="19">
        <v>3445</v>
      </c>
      <c r="P22" s="3">
        <f t="shared" ref="P22:P24" si="5">AVERAGE(L22:M22,O22)</f>
        <v>2447.6666666666665</v>
      </c>
      <c r="Q22" s="3">
        <f t="shared" ref="Q22:Q24" si="6">AVERAGE(M22,O22:P22)</f>
        <v>2689.5555555555552</v>
      </c>
      <c r="R22" s="4">
        <f>SUM(O22:Q22)</f>
        <v>8582.2222222222208</v>
      </c>
      <c r="S22" s="4">
        <f>SUM(F22,J22,N22,R22)</f>
        <v>29109.222222222219</v>
      </c>
    </row>
    <row r="23" spans="2:19" x14ac:dyDescent="0.15">
      <c r="B23" s="2" t="s">
        <v>12</v>
      </c>
      <c r="C23" s="19">
        <v>4424</v>
      </c>
      <c r="D23" s="19">
        <v>4452</v>
      </c>
      <c r="E23" s="22">
        <v>4128</v>
      </c>
      <c r="F23" s="4">
        <f>SUM(C23:E23)</f>
        <v>13004</v>
      </c>
      <c r="G23" s="19">
        <v>3400</v>
      </c>
      <c r="H23" s="19">
        <v>5329</v>
      </c>
      <c r="I23" s="19">
        <v>4734</v>
      </c>
      <c r="J23" s="4">
        <f>SUM(G23:I23)</f>
        <v>13463</v>
      </c>
      <c r="K23" s="19">
        <v>3588</v>
      </c>
      <c r="L23" s="19">
        <v>1732</v>
      </c>
      <c r="M23" s="19">
        <v>4534</v>
      </c>
      <c r="N23" s="4">
        <f>SUM(K23:M23)</f>
        <v>9854</v>
      </c>
      <c r="O23" s="19">
        <v>5123</v>
      </c>
      <c r="P23" s="3">
        <f t="shared" si="5"/>
        <v>3796.3333333333335</v>
      </c>
      <c r="Q23" s="3">
        <f t="shared" si="6"/>
        <v>4484.4444444444443</v>
      </c>
      <c r="R23" s="4">
        <f>SUM(O23:Q23)</f>
        <v>13403.777777777777</v>
      </c>
      <c r="S23" s="4">
        <f>SUM(F23,J23,N23,R23)</f>
        <v>49724.777777777781</v>
      </c>
    </row>
    <row r="24" spans="2:19" x14ac:dyDescent="0.15">
      <c r="B24" s="2" t="s">
        <v>13</v>
      </c>
      <c r="C24" s="19">
        <v>4666</v>
      </c>
      <c r="D24" s="19">
        <v>1240</v>
      </c>
      <c r="E24" s="25">
        <v>5410</v>
      </c>
      <c r="F24" s="4">
        <f>SUM(C24:E24)</f>
        <v>11316</v>
      </c>
      <c r="G24" s="19">
        <v>3608</v>
      </c>
      <c r="H24" s="19">
        <v>4922</v>
      </c>
      <c r="I24" s="19">
        <v>4711</v>
      </c>
      <c r="J24" s="4">
        <f>SUM(G24:I24)</f>
        <v>13241</v>
      </c>
      <c r="K24" s="19">
        <v>1450</v>
      </c>
      <c r="L24" s="19">
        <v>3910</v>
      </c>
      <c r="M24" s="19">
        <v>2705</v>
      </c>
      <c r="N24" s="4">
        <f>SUM(K24:M24)</f>
        <v>8065</v>
      </c>
      <c r="O24" s="19">
        <v>2936</v>
      </c>
      <c r="P24" s="3">
        <f t="shared" si="5"/>
        <v>3183.6666666666665</v>
      </c>
      <c r="Q24" s="3">
        <f t="shared" si="6"/>
        <v>2941.5555555555552</v>
      </c>
      <c r="R24" s="4">
        <f>SUM(O24:Q24)</f>
        <v>9061.2222222222208</v>
      </c>
      <c r="S24" s="4">
        <f>SUM(F24,J24,N24,R24)</f>
        <v>41683.222222222219</v>
      </c>
    </row>
    <row r="25" spans="2:19" x14ac:dyDescent="0.15">
      <c r="B25" s="1" t="s">
        <v>14</v>
      </c>
      <c r="C25" s="24">
        <f>SUM(C22:C24)</f>
        <v>10153</v>
      </c>
      <c r="D25" s="24">
        <f t="shared" ref="D25:S25" si="7">SUM(D22:D24)</f>
        <v>9054</v>
      </c>
      <c r="E25" s="24">
        <f t="shared" si="7"/>
        <v>11559</v>
      </c>
      <c r="F25" s="24">
        <f>SUM(F22:F24)</f>
        <v>30766</v>
      </c>
      <c r="G25" s="24">
        <f t="shared" si="7"/>
        <v>11183</v>
      </c>
      <c r="H25" s="24">
        <f t="shared" si="7"/>
        <v>12932</v>
      </c>
      <c r="I25" s="24">
        <f t="shared" si="7"/>
        <v>11702</v>
      </c>
      <c r="J25" s="24">
        <f t="shared" si="7"/>
        <v>35817</v>
      </c>
      <c r="K25" s="24">
        <f t="shared" si="7"/>
        <v>6108</v>
      </c>
      <c r="L25" s="24">
        <f t="shared" si="7"/>
        <v>7364</v>
      </c>
      <c r="M25" s="24">
        <f t="shared" si="7"/>
        <v>9415</v>
      </c>
      <c r="N25" s="24">
        <f t="shared" si="7"/>
        <v>22887</v>
      </c>
      <c r="O25" s="24">
        <f t="shared" si="7"/>
        <v>11504</v>
      </c>
      <c r="P25" s="24">
        <f t="shared" si="7"/>
        <v>9427.6666666666661</v>
      </c>
      <c r="Q25" s="24">
        <f t="shared" si="7"/>
        <v>10115.555555555555</v>
      </c>
      <c r="R25" s="24">
        <f t="shared" si="7"/>
        <v>31047.222222222219</v>
      </c>
      <c r="S25" s="24">
        <f t="shared" si="7"/>
        <v>120517.22222222222</v>
      </c>
    </row>
    <row r="26" spans="2:19" x14ac:dyDescent="0.15"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"/>
    </row>
    <row r="27" spans="2:19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4"/>
    </row>
    <row r="28" spans="2:19" x14ac:dyDescent="0.15">
      <c r="B28" s="1" t="s">
        <v>27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"/>
    </row>
    <row r="29" spans="2:19" x14ac:dyDescent="0.15">
      <c r="B29" s="2" t="s">
        <v>15</v>
      </c>
      <c r="C29" s="19">
        <v>4191</v>
      </c>
      <c r="D29" s="19">
        <v>3109</v>
      </c>
      <c r="E29" s="19">
        <v>3402</v>
      </c>
      <c r="F29" s="4">
        <f>SUM(C29:E29)</f>
        <v>10702</v>
      </c>
      <c r="G29" s="19">
        <v>2303</v>
      </c>
      <c r="H29" s="19">
        <v>1253</v>
      </c>
      <c r="I29" s="19">
        <v>3651</v>
      </c>
      <c r="J29" s="4">
        <f>SUM(G29:I29)</f>
        <v>7207</v>
      </c>
      <c r="K29" s="19">
        <v>1463</v>
      </c>
      <c r="L29" s="19">
        <v>2845</v>
      </c>
      <c r="M29" s="19">
        <v>2303</v>
      </c>
      <c r="N29" s="4">
        <f>SUM(K29:M29)</f>
        <v>6611</v>
      </c>
      <c r="O29" s="19">
        <v>4051</v>
      </c>
      <c r="P29" s="3">
        <f>AVERAGE(L29:M29,O29)</f>
        <v>3066.3333333333335</v>
      </c>
      <c r="Q29" s="3">
        <f>AVERAGE(M29,O29:P29)</f>
        <v>3140.1111111111113</v>
      </c>
      <c r="R29" s="4">
        <f>SUM(O29:Q29)</f>
        <v>10257.444444444445</v>
      </c>
      <c r="S29" s="4">
        <f>SUM(F29,J29,N29,R29)</f>
        <v>34777.444444444445</v>
      </c>
    </row>
    <row r="30" spans="2:19" x14ac:dyDescent="0.15">
      <c r="B30" s="2" t="s">
        <v>16</v>
      </c>
      <c r="C30" s="19">
        <v>1204</v>
      </c>
      <c r="D30" s="19">
        <v>2342</v>
      </c>
      <c r="E30" s="19">
        <v>1478</v>
      </c>
      <c r="F30" s="4">
        <f>SUM(C30:E30)</f>
        <v>5024</v>
      </c>
      <c r="G30" s="19">
        <v>2359</v>
      </c>
      <c r="H30" s="19">
        <v>5273</v>
      </c>
      <c r="I30" s="19">
        <v>5438</v>
      </c>
      <c r="J30" s="4">
        <f>SUM(G30:I30)</f>
        <v>13070</v>
      </c>
      <c r="K30" s="19">
        <v>4595</v>
      </c>
      <c r="L30" s="19">
        <v>2857</v>
      </c>
      <c r="M30" s="19">
        <v>5138</v>
      </c>
      <c r="N30" s="4">
        <f>SUM(K30:M30)</f>
        <v>12590</v>
      </c>
      <c r="O30" s="19">
        <v>3261</v>
      </c>
      <c r="P30" s="3">
        <f>AVERAGE(L30:M30,O30)</f>
        <v>3752</v>
      </c>
      <c r="Q30" s="21">
        <f>AVERAGE(M30,O30:P30)</f>
        <v>4050.3333333333335</v>
      </c>
      <c r="R30" s="4">
        <f>SUM(O30:Q30)</f>
        <v>11063.333333333334</v>
      </c>
      <c r="S30" s="4">
        <f>SUM(F30,J30,N30,R30)</f>
        <v>41747.333333333336</v>
      </c>
    </row>
    <row r="31" spans="2:19" x14ac:dyDescent="0.15">
      <c r="B31" s="1" t="s">
        <v>17</v>
      </c>
      <c r="C31" s="5">
        <f>SUM(C29:C30)</f>
        <v>5395</v>
      </c>
      <c r="D31" s="5">
        <f t="shared" ref="D31:S31" si="8">SUM(D29:D30)</f>
        <v>5451</v>
      </c>
      <c r="E31" s="5">
        <f t="shared" si="8"/>
        <v>4880</v>
      </c>
      <c r="F31" s="5">
        <f t="shared" si="8"/>
        <v>15726</v>
      </c>
      <c r="G31" s="5">
        <f t="shared" si="8"/>
        <v>4662</v>
      </c>
      <c r="H31" s="5">
        <f t="shared" si="8"/>
        <v>6526</v>
      </c>
      <c r="I31" s="5">
        <f t="shared" si="8"/>
        <v>9089</v>
      </c>
      <c r="J31" s="5">
        <f t="shared" si="8"/>
        <v>20277</v>
      </c>
      <c r="K31" s="5">
        <f t="shared" si="8"/>
        <v>6058</v>
      </c>
      <c r="L31" s="5">
        <f t="shared" si="8"/>
        <v>5702</v>
      </c>
      <c r="M31" s="5">
        <f t="shared" si="8"/>
        <v>7441</v>
      </c>
      <c r="N31" s="5">
        <f t="shared" si="8"/>
        <v>19201</v>
      </c>
      <c r="O31" s="5">
        <f t="shared" si="8"/>
        <v>7312</v>
      </c>
      <c r="P31" s="5">
        <f t="shared" si="8"/>
        <v>6818.3333333333339</v>
      </c>
      <c r="Q31" s="5">
        <f t="shared" si="8"/>
        <v>7190.4444444444453</v>
      </c>
      <c r="R31" s="5">
        <f t="shared" si="8"/>
        <v>21320.777777777781</v>
      </c>
      <c r="S31" s="5">
        <f t="shared" si="8"/>
        <v>76524.777777777781</v>
      </c>
    </row>
    <row r="33" spans="2:19" ht="11.25" thickBot="1" x14ac:dyDescent="0.2">
      <c r="B33" s="1" t="s">
        <v>23</v>
      </c>
      <c r="C33" s="6">
        <f>SUM(C9,C18,C25,C31)</f>
        <v>49124</v>
      </c>
      <c r="D33" s="6">
        <f t="shared" ref="D33:R33" si="9">SUM(D9,D18,D25,D31)</f>
        <v>48903</v>
      </c>
      <c r="E33" s="6">
        <f t="shared" si="9"/>
        <v>52234</v>
      </c>
      <c r="F33" s="6">
        <f t="shared" si="9"/>
        <v>150261</v>
      </c>
      <c r="G33" s="6">
        <f t="shared" si="9"/>
        <v>41037</v>
      </c>
      <c r="H33" s="6">
        <f t="shared" si="9"/>
        <v>51795</v>
      </c>
      <c r="I33" s="6">
        <f t="shared" si="9"/>
        <v>48866</v>
      </c>
      <c r="J33" s="6">
        <f t="shared" si="9"/>
        <v>141698</v>
      </c>
      <c r="K33" s="6">
        <f t="shared" si="9"/>
        <v>45343</v>
      </c>
      <c r="L33" s="6">
        <f t="shared" si="9"/>
        <v>39692</v>
      </c>
      <c r="M33" s="6">
        <f t="shared" si="9"/>
        <v>42913</v>
      </c>
      <c r="N33" s="6">
        <f t="shared" si="9"/>
        <v>127948</v>
      </c>
      <c r="O33" s="6">
        <f t="shared" si="9"/>
        <v>44360</v>
      </c>
      <c r="P33" s="6">
        <f t="shared" si="9"/>
        <v>42212</v>
      </c>
      <c r="Q33" s="6">
        <f t="shared" si="9"/>
        <v>49463.666666666664</v>
      </c>
      <c r="R33" s="6">
        <f t="shared" si="9"/>
        <v>136035.66666666666</v>
      </c>
      <c r="S33" s="6">
        <f>SUM(S9,S18,S25,S31)</f>
        <v>555942.66666666663</v>
      </c>
    </row>
  </sheetData>
  <printOptions horizontalCentered="1" headings="1"/>
  <pageMargins left="0.31496062992125984" right="0.31496062992125984" top="0.35433070866141736" bottom="0.35433070866141736" header="0.31496062992125984" footer="0.31496062992125984"/>
  <pageSetup paperSize="9" scale="86" orientation="landscape" cellComments="atEnd" r:id="rId1"/>
  <ignoredErrors>
    <ignoredError sqref="P13:P14 P22:P24 P29:P30 P16:P17" formulaRang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3:E29"/>
  <sheetViews>
    <sheetView showGridLines="0" showRowColHeaders="0" zoomScaleNormal="100" workbookViewId="0">
      <selection activeCell="A12" sqref="A12"/>
    </sheetView>
  </sheetViews>
  <sheetFormatPr defaultRowHeight="12.75" x14ac:dyDescent="0.2"/>
  <cols>
    <col min="1" max="1" width="2.33203125" style="9" customWidth="1"/>
    <col min="2" max="2" width="3.5" style="9" bestFit="1" customWidth="1"/>
    <col min="3" max="3" width="38" style="9" bestFit="1" customWidth="1"/>
    <col min="4" max="4" width="27.33203125" style="9" bestFit="1" customWidth="1"/>
    <col min="5" max="5" width="165.1640625" style="9" bestFit="1" customWidth="1"/>
    <col min="6" max="16384" width="9.33203125" style="9"/>
  </cols>
  <sheetData>
    <row r="3" spans="2:5" s="10" customFormat="1" x14ac:dyDescent="0.2">
      <c r="C3" s="7" t="s">
        <v>46</v>
      </c>
      <c r="D3" s="7" t="s">
        <v>47</v>
      </c>
      <c r="E3" s="7" t="s">
        <v>41</v>
      </c>
    </row>
    <row r="5" spans="2:5" ht="15.75" x14ac:dyDescent="0.25">
      <c r="C5" s="15" t="s">
        <v>80</v>
      </c>
    </row>
    <row r="6" spans="2:5" x14ac:dyDescent="0.2">
      <c r="B6" s="9">
        <v>1</v>
      </c>
      <c r="C6" s="9" t="s">
        <v>45</v>
      </c>
      <c r="E6" s="9" t="s">
        <v>98</v>
      </c>
    </row>
    <row r="7" spans="2:5" x14ac:dyDescent="0.2">
      <c r="B7" s="9">
        <v>2</v>
      </c>
      <c r="C7" s="11" t="s">
        <v>48</v>
      </c>
      <c r="D7" s="11" t="s">
        <v>42</v>
      </c>
      <c r="E7" s="9" t="s">
        <v>100</v>
      </c>
    </row>
    <row r="8" spans="2:5" x14ac:dyDescent="0.2">
      <c r="B8" s="9">
        <v>3</v>
      </c>
      <c r="C8" s="9" t="s">
        <v>66</v>
      </c>
      <c r="D8" s="11"/>
      <c r="E8" s="11" t="s">
        <v>65</v>
      </c>
    </row>
    <row r="9" spans="2:5" x14ac:dyDescent="0.2">
      <c r="B9" s="9">
        <v>4</v>
      </c>
      <c r="C9" s="9" t="s">
        <v>67</v>
      </c>
      <c r="D9" s="11"/>
      <c r="E9" s="11" t="s">
        <v>68</v>
      </c>
    </row>
    <row r="10" spans="2:5" x14ac:dyDescent="0.2">
      <c r="B10" s="9">
        <v>5</v>
      </c>
      <c r="C10" s="11" t="s">
        <v>69</v>
      </c>
      <c r="D10" s="11" t="s">
        <v>42</v>
      </c>
      <c r="E10" s="12" t="s">
        <v>82</v>
      </c>
    </row>
    <row r="11" spans="2:5" x14ac:dyDescent="0.2">
      <c r="B11" s="9">
        <v>6</v>
      </c>
      <c r="C11" s="11" t="s">
        <v>69</v>
      </c>
      <c r="D11" s="9" t="s">
        <v>53</v>
      </c>
      <c r="E11" s="12" t="s">
        <v>73</v>
      </c>
    </row>
    <row r="12" spans="2:5" x14ac:dyDescent="0.2">
      <c r="B12" s="9">
        <v>7</v>
      </c>
      <c r="C12" s="11" t="s">
        <v>69</v>
      </c>
      <c r="D12" s="9" t="s">
        <v>70</v>
      </c>
      <c r="E12" s="12" t="s">
        <v>73</v>
      </c>
    </row>
    <row r="13" spans="2:5" x14ac:dyDescent="0.2">
      <c r="B13" s="9">
        <v>8</v>
      </c>
      <c r="C13" s="11" t="s">
        <v>69</v>
      </c>
      <c r="D13" s="9" t="s">
        <v>71</v>
      </c>
      <c r="E13" s="12" t="s">
        <v>99</v>
      </c>
    </row>
    <row r="14" spans="2:5" x14ac:dyDescent="0.2">
      <c r="B14" s="9">
        <v>9</v>
      </c>
      <c r="C14" s="11" t="s">
        <v>69</v>
      </c>
      <c r="D14" s="9" t="s">
        <v>76</v>
      </c>
      <c r="E14" s="12" t="s">
        <v>77</v>
      </c>
    </row>
    <row r="15" spans="2:5" x14ac:dyDescent="0.2">
      <c r="B15" s="9">
        <v>10</v>
      </c>
      <c r="C15" s="9" t="s">
        <v>44</v>
      </c>
      <c r="D15" s="13" t="s">
        <v>40</v>
      </c>
      <c r="E15" s="9" t="s">
        <v>94</v>
      </c>
    </row>
    <row r="16" spans="2:5" x14ac:dyDescent="0.2">
      <c r="B16" s="9">
        <v>11</v>
      </c>
      <c r="C16" s="9" t="s">
        <v>105</v>
      </c>
      <c r="D16" s="13" t="s">
        <v>106</v>
      </c>
      <c r="E16" s="9" t="s">
        <v>107</v>
      </c>
    </row>
    <row r="17" spans="2:5" x14ac:dyDescent="0.2">
      <c r="C17" s="11"/>
      <c r="E17" s="12"/>
    </row>
    <row r="18" spans="2:5" ht="15.75" x14ac:dyDescent="0.25">
      <c r="C18" s="15" t="s">
        <v>81</v>
      </c>
    </row>
    <row r="19" spans="2:5" x14ac:dyDescent="0.2">
      <c r="B19" s="9">
        <v>1</v>
      </c>
      <c r="C19" s="9" t="s">
        <v>50</v>
      </c>
      <c r="D19" s="9" t="s">
        <v>51</v>
      </c>
      <c r="E19" s="9" t="s">
        <v>52</v>
      </c>
    </row>
    <row r="20" spans="2:5" x14ac:dyDescent="0.2">
      <c r="B20" s="9">
        <v>2</v>
      </c>
      <c r="C20" s="9" t="s">
        <v>72</v>
      </c>
      <c r="D20" s="9" t="s">
        <v>75</v>
      </c>
      <c r="E20" s="9" t="s">
        <v>74</v>
      </c>
    </row>
    <row r="21" spans="2:5" x14ac:dyDescent="0.2">
      <c r="B21" s="9">
        <v>3</v>
      </c>
      <c r="C21" s="9" t="s">
        <v>49</v>
      </c>
      <c r="D21" s="9" t="s">
        <v>101</v>
      </c>
      <c r="E21" s="13" t="s">
        <v>43</v>
      </c>
    </row>
    <row r="22" spans="2:5" x14ac:dyDescent="0.2">
      <c r="B22" s="9">
        <v>4</v>
      </c>
      <c r="C22" s="9" t="s">
        <v>54</v>
      </c>
      <c r="D22" s="9" t="s">
        <v>53</v>
      </c>
      <c r="E22" s="9" t="s">
        <v>55</v>
      </c>
    </row>
    <row r="23" spans="2:5" x14ac:dyDescent="0.2">
      <c r="B23" s="9">
        <v>5</v>
      </c>
      <c r="C23" s="9" t="s">
        <v>56</v>
      </c>
      <c r="D23" s="9" t="s">
        <v>57</v>
      </c>
      <c r="E23" s="9" t="s">
        <v>102</v>
      </c>
    </row>
    <row r="24" spans="2:5" x14ac:dyDescent="0.2">
      <c r="B24" s="9">
        <v>6</v>
      </c>
      <c r="C24" s="9" t="s">
        <v>58</v>
      </c>
      <c r="D24" s="9" t="s">
        <v>59</v>
      </c>
      <c r="E24" s="9" t="s">
        <v>103</v>
      </c>
    </row>
    <row r="25" spans="2:5" x14ac:dyDescent="0.2">
      <c r="B25" s="9">
        <v>7</v>
      </c>
      <c r="C25" s="9" t="s">
        <v>61</v>
      </c>
      <c r="D25" s="9" t="s">
        <v>60</v>
      </c>
      <c r="E25" s="9" t="s">
        <v>62</v>
      </c>
    </row>
    <row r="26" spans="2:5" x14ac:dyDescent="0.2">
      <c r="B26" s="9">
        <v>8</v>
      </c>
      <c r="C26" s="9" t="s">
        <v>49</v>
      </c>
      <c r="D26" s="9" t="s">
        <v>63</v>
      </c>
      <c r="E26" s="9" t="s">
        <v>64</v>
      </c>
    </row>
    <row r="27" spans="2:5" x14ac:dyDescent="0.2">
      <c r="B27" s="9">
        <v>9</v>
      </c>
      <c r="C27" s="9" t="s">
        <v>104</v>
      </c>
      <c r="D27" s="9" t="s">
        <v>76</v>
      </c>
      <c r="E27" s="13" t="s">
        <v>78</v>
      </c>
    </row>
    <row r="28" spans="2:5" x14ac:dyDescent="0.2">
      <c r="B28" s="9">
        <v>10</v>
      </c>
      <c r="C28" s="9" t="s">
        <v>84</v>
      </c>
      <c r="D28" s="9" t="s">
        <v>85</v>
      </c>
      <c r="E28" s="13" t="s">
        <v>86</v>
      </c>
    </row>
    <row r="29" spans="2:5" x14ac:dyDescent="0.2">
      <c r="B29" s="9">
        <v>11</v>
      </c>
      <c r="C29" s="9" t="s">
        <v>92</v>
      </c>
      <c r="D29" s="13" t="s">
        <v>93</v>
      </c>
      <c r="E29" s="9" t="s">
        <v>95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Front</vt:lpstr>
      <vt:lpstr>Example</vt:lpstr>
      <vt:lpstr>Resolved</vt:lpstr>
      <vt:lpstr>Notes</vt:lpstr>
      <vt:lpstr>Example!Print_Area</vt:lpstr>
      <vt:lpstr>Notes!Print_Area</vt:lpstr>
      <vt:lpstr>Resolved!Print_Area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Clarity</dc:creator>
  <cp:lastModifiedBy>Clarity</cp:lastModifiedBy>
  <cp:lastPrinted>2012-01-04T18:38:29Z</cp:lastPrinted>
  <dcterms:created xsi:type="dcterms:W3CDTF">2011-12-31T10:29:00Z</dcterms:created>
  <dcterms:modified xsi:type="dcterms:W3CDTF">2012-01-04T19:02:47Z</dcterms:modified>
</cp:coreProperties>
</file>