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8700" tabRatio="798" activeTab="0"/>
  </bookViews>
  <sheets>
    <sheet name="Cover" sheetId="1" r:id="rId1"/>
    <sheet name="Evaluation" sheetId="2" r:id="rId2"/>
  </sheets>
  <definedNames/>
  <calcPr fullCalcOnLoad="1" iterate="1" iterateCount="1000" iterateDelta="0.001"/>
</workbook>
</file>

<file path=xl/sharedStrings.xml><?xml version="1.0" encoding="utf-8"?>
<sst xmlns="http://schemas.openxmlformats.org/spreadsheetml/2006/main" count="73" uniqueCount="71">
  <si>
    <t>FY11P</t>
  </si>
  <si>
    <t>FY12P</t>
  </si>
  <si>
    <t>FY13P</t>
  </si>
  <si>
    <t>FY14P</t>
  </si>
  <si>
    <t>Units</t>
  </si>
  <si>
    <t>Revenues</t>
  </si>
  <si>
    <t>EBITDA</t>
  </si>
  <si>
    <t>EBIT</t>
  </si>
  <si>
    <t>PAT</t>
  </si>
  <si>
    <t xml:space="preserve"> Financial Modeling in Excel</t>
  </si>
  <si>
    <t>© Neev Knowledge Management - Pristine</t>
  </si>
  <si>
    <t>www.edupristine.com</t>
  </si>
  <si>
    <t>pristinecareers@eneev.com</t>
  </si>
  <si>
    <t>Risk free rate</t>
  </si>
  <si>
    <t>Beta</t>
  </si>
  <si>
    <t>Cost of debt</t>
  </si>
  <si>
    <t>Target debt: capital ratio</t>
  </si>
  <si>
    <t>Valuation Assumptions</t>
  </si>
  <si>
    <t>(Unless otherwise specified, all financials are in USD Mn)</t>
  </si>
  <si>
    <t>FY10A</t>
  </si>
  <si>
    <t>Investment Assumptions</t>
  </si>
  <si>
    <t>Initial Investment</t>
  </si>
  <si>
    <t>Opportunity Cost</t>
  </si>
  <si>
    <t>Tenor of Investment</t>
  </si>
  <si>
    <t>Salvage Value of Asset</t>
  </si>
  <si>
    <t>Asset Name</t>
  </si>
  <si>
    <t>Starting Revenue</t>
  </si>
  <si>
    <t>Variable Expenses/ Revenue</t>
  </si>
  <si>
    <t>Starting Fixed Expenses</t>
  </si>
  <si>
    <t>Tax Rate</t>
  </si>
  <si>
    <t>Growth in Fixed Expenses</t>
  </si>
  <si>
    <t>Working Capital Assumptions</t>
  </si>
  <si>
    <t>Working Capital as %age of Revenue</t>
  </si>
  <si>
    <t>Growth in Revenues</t>
  </si>
  <si>
    <t>Calculations</t>
  </si>
  <si>
    <t>First Year Investment (net)</t>
  </si>
  <si>
    <t>less: Opportunity Cost</t>
  </si>
  <si>
    <t>Starting working capital</t>
  </si>
  <si>
    <t>add: Starting working capital</t>
  </si>
  <si>
    <t>EBIT(1-t)</t>
  </si>
  <si>
    <t>less: Variable Expenses</t>
  </si>
  <si>
    <t>less: Fixed Expenses</t>
  </si>
  <si>
    <t>less: depreciation</t>
  </si>
  <si>
    <t>less: tax</t>
  </si>
  <si>
    <t>add: depreciation</t>
  </si>
  <si>
    <t>less: increase in working capital</t>
  </si>
  <si>
    <t>less: Capex</t>
  </si>
  <si>
    <t>Valuation</t>
  </si>
  <si>
    <t>Free Cash Flow for Project</t>
  </si>
  <si>
    <t>Discounted Cash Flow</t>
  </si>
  <si>
    <t>Net Present Value</t>
  </si>
  <si>
    <t>IRR</t>
  </si>
  <si>
    <t>P&amp;L Assumptions</t>
  </si>
  <si>
    <t>add: salvage value of asset</t>
  </si>
  <si>
    <t>Discount rate to be taken as</t>
  </si>
  <si>
    <t>Project Evaluation Tutorial</t>
  </si>
  <si>
    <t>FY15P</t>
  </si>
  <si>
    <t>FY16P</t>
  </si>
  <si>
    <t>FY17P</t>
  </si>
  <si>
    <t>FY18P</t>
  </si>
  <si>
    <t>FY19P</t>
  </si>
  <si>
    <t>Design Y</t>
  </si>
  <si>
    <t>CAPM</t>
  </si>
  <si>
    <t>Expected return by Investor</t>
  </si>
  <si>
    <t>Market Premium</t>
  </si>
  <si>
    <t>Expected return based on CAPM</t>
  </si>
  <si>
    <t>Expected return by Equity Investor</t>
  </si>
  <si>
    <t>Discount Factor (WACC)</t>
  </si>
  <si>
    <t>NPV (With formula)</t>
  </si>
  <si>
    <t>www.chandoo.org</t>
  </si>
  <si>
    <t>chandoo.d@gmail.com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</si>
</sst>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_(* #,##0.0_);_(* \(#,##0.0\);_(* &quot;-&quot;??_);_(@_)"/>
    <numFmt numFmtId="173" formatCode="_(* #,##0_);_(* \(#,##0\);_(* &quot;-&quot;??_);_(@_)"/>
    <numFmt numFmtId="174" formatCode="0.0%"/>
    <numFmt numFmtId="175" formatCode="_(* #,##0.0_);_(* \(#,##0.0\);_(* &quot;-&quot;?_);_(@_)"/>
    <numFmt numFmtId="176" formatCode="0.0\x"/>
    <numFmt numFmtId="177" formatCode="_(* #,##0.000_);_(* \(#,##0.000\);_(* &quot;-&quot;??_);_(@_)"/>
    <numFmt numFmtId="178" formatCode="[$-409]dddd\,\ mmmm\ dd\,\ yyyy"/>
    <numFmt numFmtId="179" formatCode="[$-409]h:mm:ss\ AM/PM"/>
  </numFmts>
  <fonts count="32">
    <font>
      <sz val="10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sz val="10"/>
      <color indexed="4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sz val="30"/>
      <color indexed="54"/>
      <name val="Arial"/>
      <family val="2"/>
    </font>
    <font>
      <b/>
      <sz val="24"/>
      <color indexed="8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56"/>
      <name val="Arial"/>
      <family val="2"/>
    </font>
    <font>
      <sz val="10"/>
      <color indexed="6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24" borderId="0" xfId="0" applyFont="1" applyFill="1" applyAlignment="1">
      <alignment/>
    </xf>
    <xf numFmtId="0" fontId="0" fillId="24" borderId="0" xfId="0" applyFill="1" applyAlignment="1">
      <alignment/>
    </xf>
    <xf numFmtId="0" fontId="5" fillId="24" borderId="0" xfId="0" applyFont="1" applyFill="1" applyAlignment="1">
      <alignment/>
    </xf>
    <xf numFmtId="0" fontId="0" fillId="24" borderId="10" xfId="0" applyFill="1" applyBorder="1" applyAlignment="1">
      <alignment/>
    </xf>
    <xf numFmtId="0" fontId="0" fillId="24" borderId="0" xfId="0" applyFont="1" applyFill="1" applyAlignment="1">
      <alignment/>
    </xf>
    <xf numFmtId="173" fontId="0" fillId="24" borderId="0" xfId="42" applyNumberFormat="1" applyFont="1" applyFill="1" applyAlignment="1">
      <alignment/>
    </xf>
    <xf numFmtId="173" fontId="3" fillId="24" borderId="0" xfId="42" applyNumberFormat="1" applyFont="1" applyFill="1" applyAlignment="1">
      <alignment/>
    </xf>
    <xf numFmtId="174" fontId="3" fillId="24" borderId="0" xfId="58" applyNumberFormat="1" applyFont="1" applyFill="1" applyAlignment="1">
      <alignment/>
    </xf>
    <xf numFmtId="173" fontId="3" fillId="24" borderId="10" xfId="42" applyNumberFormat="1" applyFont="1" applyFill="1" applyBorder="1" applyAlignment="1">
      <alignment/>
    </xf>
    <xf numFmtId="173" fontId="4" fillId="24" borderId="0" xfId="42" applyNumberFormat="1" applyFont="1" applyFill="1" applyAlignment="1">
      <alignment/>
    </xf>
    <xf numFmtId="0" fontId="0" fillId="24" borderId="0" xfId="0" applyFill="1" applyBorder="1" applyAlignment="1">
      <alignment/>
    </xf>
    <xf numFmtId="174" fontId="4" fillId="24" borderId="0" xfId="42" applyNumberFormat="1" applyFont="1" applyFill="1" applyAlignment="1">
      <alignment/>
    </xf>
    <xf numFmtId="0" fontId="5" fillId="24" borderId="0" xfId="0" applyFont="1" applyFill="1" applyAlignment="1">
      <alignment horizontal="left" indent="1"/>
    </xf>
    <xf numFmtId="0" fontId="0" fillId="24" borderId="11" xfId="0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15" xfId="0" applyFill="1" applyBorder="1" applyAlignment="1">
      <alignment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9" fillId="24" borderId="0" xfId="52" applyFill="1" applyBorder="1" applyAlignment="1" applyProtection="1">
      <alignment/>
      <protection/>
    </xf>
    <xf numFmtId="0" fontId="0" fillId="24" borderId="16" xfId="0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0" fillId="24" borderId="19" xfId="0" applyFill="1" applyBorder="1" applyAlignment="1">
      <alignment/>
    </xf>
    <xf numFmtId="0" fontId="10" fillId="24" borderId="0" xfId="0" applyFont="1" applyFill="1" applyAlignment="1">
      <alignment/>
    </xf>
    <xf numFmtId="0" fontId="5" fillId="24" borderId="19" xfId="0" applyFont="1" applyFill="1" applyBorder="1" applyAlignment="1">
      <alignment horizontal="left" indent="1"/>
    </xf>
    <xf numFmtId="0" fontId="6" fillId="24" borderId="0" xfId="0" applyFont="1" applyFill="1" applyBorder="1" applyAlignment="1">
      <alignment/>
    </xf>
    <xf numFmtId="0" fontId="5" fillId="24" borderId="0" xfId="0" applyFont="1" applyFill="1" applyAlignment="1">
      <alignment horizontal="center"/>
    </xf>
    <xf numFmtId="0" fontId="28" fillId="24" borderId="0" xfId="0" applyFont="1" applyFill="1" applyAlignment="1">
      <alignment/>
    </xf>
    <xf numFmtId="0" fontId="29" fillId="24" borderId="0" xfId="0" applyFont="1" applyFill="1" applyAlignment="1">
      <alignment/>
    </xf>
    <xf numFmtId="0" fontId="29" fillId="24" borderId="0" xfId="0" applyFont="1" applyFill="1" applyAlignment="1">
      <alignment horizontal="left" indent="1"/>
    </xf>
    <xf numFmtId="0" fontId="4" fillId="24" borderId="0" xfId="0" applyFont="1" applyFill="1" applyAlignment="1">
      <alignment/>
    </xf>
    <xf numFmtId="0" fontId="29" fillId="24" borderId="19" xfId="0" applyFont="1" applyFill="1" applyBorder="1" applyAlignment="1">
      <alignment/>
    </xf>
    <xf numFmtId="0" fontId="4" fillId="24" borderId="19" xfId="0" applyFont="1" applyFill="1" applyBorder="1" applyAlignment="1">
      <alignment/>
    </xf>
    <xf numFmtId="0" fontId="4" fillId="24" borderId="10" xfId="0" applyFont="1" applyFill="1" applyBorder="1" applyAlignment="1">
      <alignment/>
    </xf>
    <xf numFmtId="9" fontId="0" fillId="24" borderId="10" xfId="0" applyNumberFormat="1" applyFill="1" applyBorder="1" applyAlignment="1">
      <alignment/>
    </xf>
    <xf numFmtId="0" fontId="30" fillId="24" borderId="0" xfId="0" applyFont="1" applyFill="1" applyAlignment="1">
      <alignment/>
    </xf>
    <xf numFmtId="9" fontId="30" fillId="24" borderId="0" xfId="0" applyNumberFormat="1" applyFont="1" applyFill="1" applyAlignment="1">
      <alignment/>
    </xf>
    <xf numFmtId="1" fontId="0" fillId="24" borderId="0" xfId="0" applyNumberFormat="1" applyFill="1" applyAlignment="1">
      <alignment/>
    </xf>
    <xf numFmtId="1" fontId="0" fillId="24" borderId="19" xfId="0" applyNumberFormat="1" applyFill="1" applyBorder="1" applyAlignment="1">
      <alignment/>
    </xf>
    <xf numFmtId="9" fontId="0" fillId="24" borderId="0" xfId="0" applyNumberFormat="1" applyFill="1" applyAlignment="1">
      <alignment/>
    </xf>
    <xf numFmtId="0" fontId="0" fillId="24" borderId="10" xfId="0" applyFont="1" applyFill="1" applyBorder="1" applyAlignment="1">
      <alignment/>
    </xf>
    <xf numFmtId="9" fontId="31" fillId="24" borderId="0" xfId="0" applyNumberFormat="1" applyFont="1" applyFill="1" applyBorder="1" applyAlignment="1">
      <alignment/>
    </xf>
    <xf numFmtId="0" fontId="31" fillId="24" borderId="0" xfId="0" applyFont="1" applyFill="1" applyBorder="1" applyAlignment="1">
      <alignment/>
    </xf>
    <xf numFmtId="2" fontId="31" fillId="24" borderId="0" xfId="0" applyNumberFormat="1" applyFont="1" applyFill="1" applyBorder="1" applyAlignment="1">
      <alignment/>
    </xf>
    <xf numFmtId="0" fontId="29" fillId="24" borderId="0" xfId="0" applyFont="1" applyFill="1" applyBorder="1" applyAlignment="1">
      <alignment/>
    </xf>
    <xf numFmtId="0" fontId="4" fillId="24" borderId="0" xfId="0" applyFont="1" applyFill="1" applyBorder="1" applyAlignment="1">
      <alignment/>
    </xf>
    <xf numFmtId="1" fontId="0" fillId="24" borderId="0" xfId="0" applyNumberFormat="1" applyFill="1" applyBorder="1" applyAlignment="1">
      <alignment/>
    </xf>
    <xf numFmtId="9" fontId="0" fillId="24" borderId="0" xfId="0" applyNumberFormat="1" applyFill="1" applyBorder="1" applyAlignment="1">
      <alignment/>
    </xf>
    <xf numFmtId="1" fontId="0" fillId="24" borderId="0" xfId="0" applyNumberFormat="1" applyFont="1" applyFill="1" applyAlignment="1" quotePrefix="1">
      <alignment/>
    </xf>
    <xf numFmtId="1" fontId="0" fillId="24" borderId="0" xfId="0" applyNumberFormat="1" applyFill="1" applyAlignment="1">
      <alignment/>
    </xf>
    <xf numFmtId="0" fontId="0" fillId="24" borderId="10" xfId="0" applyFont="1" applyFill="1" applyBorder="1" applyAlignment="1" quotePrefix="1">
      <alignment/>
    </xf>
    <xf numFmtId="173" fontId="4" fillId="24" borderId="10" xfId="42" applyNumberFormat="1" applyFont="1" applyFill="1" applyBorder="1" applyAlignment="1">
      <alignment/>
    </xf>
    <xf numFmtId="173" fontId="3" fillId="24" borderId="10" xfId="42" applyNumberFormat="1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23</xdr:row>
      <xdr:rowOff>9525</xdr:rowOff>
    </xdr:from>
    <xdr:to>
      <xdr:col>9</xdr:col>
      <xdr:colOff>438150</xdr:colOff>
      <xdr:row>24</xdr:row>
      <xdr:rowOff>66675</xdr:rowOff>
    </xdr:to>
    <xdr:pic>
      <xdr:nvPicPr>
        <xdr:cNvPr id="1" name="Picture 12" descr="C:\Users\anil\Documents\Downloads\Pristine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4267200"/>
          <a:ext cx="16478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47625</xdr:rowOff>
    </xdr:from>
    <xdr:to>
      <xdr:col>4</xdr:col>
      <xdr:colOff>352425</xdr:colOff>
      <xdr:row>26</xdr:row>
      <xdr:rowOff>0</xdr:rowOff>
    </xdr:to>
    <xdr:pic>
      <xdr:nvPicPr>
        <xdr:cNvPr id="2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4143375"/>
          <a:ext cx="2181225" cy="600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pristine.com/" TargetMode="External" /><Relationship Id="rId2" Type="http://schemas.openxmlformats.org/officeDocument/2006/relationships/hyperlink" Target="mailto:pristinecareers@eneev.com" TargetMode="External" /><Relationship Id="rId3" Type="http://schemas.openxmlformats.org/officeDocument/2006/relationships/hyperlink" Target="http://www.chandoo.org/" TargetMode="External" /><Relationship Id="rId4" Type="http://schemas.openxmlformats.org/officeDocument/2006/relationships/hyperlink" Target="mailto:chandoo.d@gmail.com" TargetMode="External" /><Relationship Id="rId5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selection activeCell="A1" sqref="A1"/>
    </sheetView>
  </sheetViews>
  <sheetFormatPr defaultColWidth="0" defaultRowHeight="12.75" customHeight="1" zeroHeight="1"/>
  <cols>
    <col min="1" max="11" width="9.140625" style="2" customWidth="1"/>
    <col min="12" max="16384" width="0" style="2" hidden="1" customWidth="1"/>
  </cols>
  <sheetData>
    <row r="1" spans="1:11" ht="12.75">
      <c r="A1" s="14"/>
      <c r="B1" s="15"/>
      <c r="C1" s="15"/>
      <c r="D1" s="15"/>
      <c r="E1" s="15"/>
      <c r="F1" s="15"/>
      <c r="G1" s="15"/>
      <c r="H1" s="15"/>
      <c r="I1" s="15"/>
      <c r="J1" s="15"/>
      <c r="K1" s="16"/>
    </row>
    <row r="2" spans="1:11" ht="12.75">
      <c r="A2" s="17"/>
      <c r="B2" s="11"/>
      <c r="C2" s="11"/>
      <c r="D2" s="11"/>
      <c r="E2" s="11"/>
      <c r="F2" s="11"/>
      <c r="G2" s="11"/>
      <c r="H2" s="11"/>
      <c r="I2" s="11"/>
      <c r="J2" s="11"/>
      <c r="K2" s="18"/>
    </row>
    <row r="3" spans="1:11" ht="12.75">
      <c r="A3" s="17"/>
      <c r="B3" s="11"/>
      <c r="C3" s="11"/>
      <c r="D3" s="11"/>
      <c r="E3" s="11"/>
      <c r="F3" s="11"/>
      <c r="G3" s="11"/>
      <c r="H3" s="11"/>
      <c r="I3" s="11"/>
      <c r="J3" s="11"/>
      <c r="K3" s="18"/>
    </row>
    <row r="4" spans="1:11" ht="12.75">
      <c r="A4" s="17"/>
      <c r="B4" s="11"/>
      <c r="C4" s="11"/>
      <c r="D4" s="11"/>
      <c r="E4" s="11"/>
      <c r="F4" s="11"/>
      <c r="G4" s="11"/>
      <c r="H4" s="11"/>
      <c r="I4" s="11"/>
      <c r="J4" s="11"/>
      <c r="K4" s="18"/>
    </row>
    <row r="5" spans="1:11" ht="12.75">
      <c r="A5" s="17"/>
      <c r="B5" s="11"/>
      <c r="C5" s="11"/>
      <c r="D5" s="11"/>
      <c r="E5" s="11"/>
      <c r="F5" s="11"/>
      <c r="G5" s="11"/>
      <c r="H5" s="11"/>
      <c r="I5" s="11"/>
      <c r="J5" s="11"/>
      <c r="K5" s="18"/>
    </row>
    <row r="6" spans="1:11" ht="12.75">
      <c r="A6" s="17"/>
      <c r="B6" s="11"/>
      <c r="C6" s="11"/>
      <c r="D6" s="11"/>
      <c r="E6" s="11"/>
      <c r="F6" s="11"/>
      <c r="G6" s="11"/>
      <c r="H6" s="11"/>
      <c r="I6" s="11"/>
      <c r="J6" s="11"/>
      <c r="K6" s="18"/>
    </row>
    <row r="7" spans="1:11" ht="12.75">
      <c r="A7" s="17"/>
      <c r="B7" s="11"/>
      <c r="C7" s="11"/>
      <c r="D7" s="11"/>
      <c r="E7" s="11"/>
      <c r="F7" s="11"/>
      <c r="G7" s="11"/>
      <c r="H7" s="11"/>
      <c r="I7" s="11"/>
      <c r="J7" s="11"/>
      <c r="K7" s="18"/>
    </row>
    <row r="8" spans="1:11" ht="12.75">
      <c r="A8" s="17"/>
      <c r="B8" s="11"/>
      <c r="C8" s="11"/>
      <c r="D8" s="11"/>
      <c r="E8" s="11"/>
      <c r="F8" s="11"/>
      <c r="G8" s="11"/>
      <c r="H8" s="11"/>
      <c r="I8" s="11"/>
      <c r="J8" s="11"/>
      <c r="K8" s="18"/>
    </row>
    <row r="9" spans="1:11" ht="12.75">
      <c r="A9" s="17"/>
      <c r="B9" s="11"/>
      <c r="C9" s="11"/>
      <c r="D9" s="11"/>
      <c r="E9" s="11"/>
      <c r="F9" s="11"/>
      <c r="G9" s="11"/>
      <c r="H9" s="11"/>
      <c r="I9" s="11"/>
      <c r="J9" s="11"/>
      <c r="K9" s="18"/>
    </row>
    <row r="10" spans="1:11" ht="37.5">
      <c r="A10" s="17"/>
      <c r="B10" s="11"/>
      <c r="C10" s="11"/>
      <c r="D10" s="11"/>
      <c r="E10" s="11"/>
      <c r="F10" s="11"/>
      <c r="G10" s="11"/>
      <c r="H10" s="11"/>
      <c r="I10" s="19" t="s">
        <v>9</v>
      </c>
      <c r="J10" s="11"/>
      <c r="K10" s="18"/>
    </row>
    <row r="11" spans="1:11" ht="30">
      <c r="A11" s="17"/>
      <c r="B11" s="11"/>
      <c r="C11" s="11"/>
      <c r="D11" s="11"/>
      <c r="E11" s="11"/>
      <c r="F11" s="11"/>
      <c r="G11" s="11"/>
      <c r="H11" s="11"/>
      <c r="I11" s="20" t="s">
        <v>55</v>
      </c>
      <c r="J11" s="11"/>
      <c r="K11" s="18"/>
    </row>
    <row r="12" spans="1:11" ht="12.75">
      <c r="A12" s="17"/>
      <c r="B12" s="11"/>
      <c r="C12" s="11"/>
      <c r="D12" s="11"/>
      <c r="E12" s="11"/>
      <c r="F12" s="11"/>
      <c r="G12" s="11"/>
      <c r="H12" s="11"/>
      <c r="I12" s="11"/>
      <c r="J12" s="11"/>
      <c r="K12" s="18"/>
    </row>
    <row r="13" spans="1:11" ht="12.75">
      <c r="A13" s="17"/>
      <c r="B13" s="11"/>
      <c r="C13" s="11"/>
      <c r="D13" s="11"/>
      <c r="E13" s="11"/>
      <c r="F13" s="11"/>
      <c r="G13" s="11"/>
      <c r="H13" s="11"/>
      <c r="I13" s="11"/>
      <c r="J13" s="11"/>
      <c r="K13" s="18"/>
    </row>
    <row r="14" spans="1:11" ht="12.75">
      <c r="A14" s="17"/>
      <c r="B14" s="11"/>
      <c r="C14" s="11"/>
      <c r="D14" s="11"/>
      <c r="E14" s="11"/>
      <c r="F14" s="11"/>
      <c r="G14" s="11"/>
      <c r="H14" s="11"/>
      <c r="I14" s="11"/>
      <c r="J14" s="11"/>
      <c r="K14" s="18"/>
    </row>
    <row r="15" spans="1:11" ht="12.75">
      <c r="A15" s="17"/>
      <c r="B15" s="11"/>
      <c r="C15" s="11"/>
      <c r="D15" s="11"/>
      <c r="E15" s="11"/>
      <c r="F15" s="11"/>
      <c r="G15" s="11"/>
      <c r="H15" s="11"/>
      <c r="I15" s="11"/>
      <c r="J15" s="11"/>
      <c r="K15" s="18"/>
    </row>
    <row r="16" spans="1:11" ht="12.75">
      <c r="A16" s="17"/>
      <c r="B16" s="11"/>
      <c r="C16" s="11"/>
      <c r="D16" s="11"/>
      <c r="E16" s="11"/>
      <c r="F16" s="11"/>
      <c r="G16" s="11"/>
      <c r="H16" s="11"/>
      <c r="I16" s="11"/>
      <c r="J16" s="11"/>
      <c r="K16" s="18"/>
    </row>
    <row r="17" spans="1:11" ht="12.75">
      <c r="A17" s="17"/>
      <c r="B17" s="11"/>
      <c r="C17" s="11"/>
      <c r="D17" s="11"/>
      <c r="E17" s="11"/>
      <c r="F17" s="11"/>
      <c r="G17" s="11"/>
      <c r="H17" s="11"/>
      <c r="I17" s="11"/>
      <c r="J17" s="11"/>
      <c r="K17" s="18"/>
    </row>
    <row r="18" spans="1:11" ht="12.75">
      <c r="A18" s="17"/>
      <c r="B18" s="11"/>
      <c r="C18" s="11"/>
      <c r="D18" s="11"/>
      <c r="E18" s="11"/>
      <c r="F18" s="11"/>
      <c r="G18" s="11"/>
      <c r="H18" s="11"/>
      <c r="I18" s="11"/>
      <c r="J18" s="11"/>
      <c r="K18" s="18"/>
    </row>
    <row r="19" spans="1:11" ht="12.75">
      <c r="A19" s="17"/>
      <c r="B19" s="11"/>
      <c r="C19" s="11"/>
      <c r="D19" s="11"/>
      <c r="E19" s="11"/>
      <c r="F19" s="11"/>
      <c r="G19" s="11"/>
      <c r="H19" s="11"/>
      <c r="I19" s="11"/>
      <c r="J19" s="11"/>
      <c r="K19" s="18"/>
    </row>
    <row r="20" spans="1:11" ht="12.75">
      <c r="A20" s="17"/>
      <c r="B20" s="11"/>
      <c r="C20" s="11"/>
      <c r="D20" s="11"/>
      <c r="E20" s="11"/>
      <c r="F20" s="11"/>
      <c r="G20" s="11"/>
      <c r="H20" s="11"/>
      <c r="I20" s="11"/>
      <c r="J20" s="11"/>
      <c r="K20" s="18"/>
    </row>
    <row r="21" spans="1:11" ht="12.75">
      <c r="A21" s="17"/>
      <c r="B21" s="11"/>
      <c r="C21" s="11"/>
      <c r="D21" s="11"/>
      <c r="E21" s="11"/>
      <c r="F21" s="11"/>
      <c r="G21" s="11"/>
      <c r="H21" s="11"/>
      <c r="I21" s="11"/>
      <c r="J21" s="11"/>
      <c r="K21" s="18"/>
    </row>
    <row r="22" spans="1:11" ht="12.75">
      <c r="A22" s="17"/>
      <c r="B22" s="11"/>
      <c r="C22" s="11"/>
      <c r="D22" s="11"/>
      <c r="E22" s="11"/>
      <c r="F22" s="11"/>
      <c r="G22" s="11"/>
      <c r="H22" s="11"/>
      <c r="I22" s="11"/>
      <c r="J22" s="11"/>
      <c r="K22" s="18"/>
    </row>
    <row r="23" spans="1:11" ht="12.75">
      <c r="A23" s="17"/>
      <c r="B23" s="11"/>
      <c r="C23" s="11"/>
      <c r="D23" s="11"/>
      <c r="E23" s="11"/>
      <c r="F23" s="11"/>
      <c r="G23" s="11"/>
      <c r="H23" s="11"/>
      <c r="I23" s="11"/>
      <c r="J23" s="11"/>
      <c r="K23" s="18"/>
    </row>
    <row r="24" spans="1:11" ht="12.75">
      <c r="A24" s="17"/>
      <c r="B24" s="11"/>
      <c r="C24" s="11"/>
      <c r="D24" s="11"/>
      <c r="E24" s="11"/>
      <c r="F24" s="11"/>
      <c r="G24" s="11"/>
      <c r="H24" s="11"/>
      <c r="I24" s="11"/>
      <c r="J24" s="11"/>
      <c r="K24" s="18"/>
    </row>
    <row r="25" spans="1:11" ht="12.75">
      <c r="A25" s="17"/>
      <c r="B25" s="11"/>
      <c r="C25" s="11"/>
      <c r="D25" s="11"/>
      <c r="E25" s="11"/>
      <c r="F25" s="11"/>
      <c r="G25" s="11"/>
      <c r="H25" s="11"/>
      <c r="I25" s="11"/>
      <c r="J25" s="11"/>
      <c r="K25" s="18"/>
    </row>
    <row r="26" spans="1:11" ht="12.75">
      <c r="A26" s="17"/>
      <c r="B26" s="11"/>
      <c r="C26" s="11"/>
      <c r="D26" s="11"/>
      <c r="E26" s="11"/>
      <c r="F26" s="11"/>
      <c r="G26" s="11"/>
      <c r="H26" s="11" t="s">
        <v>10</v>
      </c>
      <c r="I26" s="11"/>
      <c r="J26" s="11"/>
      <c r="K26" s="18"/>
    </row>
    <row r="27" spans="1:11" ht="12.75">
      <c r="A27" s="17"/>
      <c r="B27" s="21" t="s">
        <v>69</v>
      </c>
      <c r="C27" s="11"/>
      <c r="D27" s="11"/>
      <c r="E27" s="11"/>
      <c r="F27" s="11"/>
      <c r="G27" s="11"/>
      <c r="H27" s="21" t="s">
        <v>11</v>
      </c>
      <c r="I27" s="11"/>
      <c r="J27" s="11"/>
      <c r="K27" s="18"/>
    </row>
    <row r="28" spans="1:11" ht="12.75">
      <c r="A28" s="17"/>
      <c r="B28" s="21" t="s">
        <v>70</v>
      </c>
      <c r="C28" s="11"/>
      <c r="D28" s="11"/>
      <c r="E28" s="11"/>
      <c r="F28" s="11"/>
      <c r="G28" s="11"/>
      <c r="H28" s="21" t="s">
        <v>12</v>
      </c>
      <c r="I28" s="11"/>
      <c r="J28" s="11"/>
      <c r="K28" s="18"/>
    </row>
    <row r="29" spans="1:11" ht="12.75">
      <c r="A29" s="17"/>
      <c r="B29" s="11"/>
      <c r="C29" s="11"/>
      <c r="D29" s="11"/>
      <c r="E29" s="11"/>
      <c r="F29" s="11"/>
      <c r="G29" s="11"/>
      <c r="H29" s="11"/>
      <c r="I29" s="11"/>
      <c r="J29" s="11"/>
      <c r="K29" s="18"/>
    </row>
    <row r="30" spans="1:11" ht="12.75">
      <c r="A30" s="17"/>
      <c r="B30" s="11"/>
      <c r="C30" s="11"/>
      <c r="D30" s="11"/>
      <c r="E30" s="11"/>
      <c r="F30" s="11"/>
      <c r="G30" s="11"/>
      <c r="H30" s="11"/>
      <c r="I30" s="11"/>
      <c r="J30" s="11"/>
      <c r="K30" s="18"/>
    </row>
    <row r="31" spans="1:11" ht="12.75">
      <c r="A31" s="17"/>
      <c r="B31" s="11"/>
      <c r="C31" s="11"/>
      <c r="D31" s="11"/>
      <c r="E31" s="11"/>
      <c r="F31" s="11"/>
      <c r="G31" s="11"/>
      <c r="H31" s="11"/>
      <c r="I31" s="11"/>
      <c r="J31" s="11"/>
      <c r="K31" s="18"/>
    </row>
    <row r="32" spans="1:11" ht="13.5" thickBot="1">
      <c r="A32" s="22"/>
      <c r="B32" s="23"/>
      <c r="C32" s="23"/>
      <c r="D32" s="23"/>
      <c r="E32" s="23"/>
      <c r="F32" s="23"/>
      <c r="G32" s="23"/>
      <c r="H32" s="23"/>
      <c r="I32" s="23"/>
      <c r="J32" s="23"/>
      <c r="K32" s="24"/>
    </row>
  </sheetData>
  <sheetProtection/>
  <hyperlinks>
    <hyperlink ref="H27" r:id="rId1" display="www.edupristine.com"/>
    <hyperlink ref="H28" r:id="rId2" display="pristinecareers@eneev.com"/>
    <hyperlink ref="B27" r:id="rId3" display="www.chandoo.org"/>
    <hyperlink ref="B28" r:id="rId4" display="chandoo.d@gmail.com"/>
  </hyperlinks>
  <printOptions/>
  <pageMargins left="0.75" right="0.75" top="1" bottom="1" header="0.5" footer="0.5"/>
  <pageSetup orientation="portrait" paperSize="9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0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G26" sqref="G26"/>
    </sheetView>
  </sheetViews>
  <sheetFormatPr defaultColWidth="9.140625" defaultRowHeight="12.75"/>
  <cols>
    <col min="1" max="1" width="3.00390625" style="2" customWidth="1"/>
    <col min="2" max="2" width="3.28125" style="2" customWidth="1"/>
    <col min="3" max="3" width="50.7109375" style="2" customWidth="1"/>
    <col min="4" max="14" width="9.8515625" style="2" customWidth="1"/>
    <col min="15" max="16384" width="9.140625" style="2" customWidth="1"/>
  </cols>
  <sheetData>
    <row r="1" ht="15.75">
      <c r="A1" s="26" t="str">
        <f>"Project Evaluation Model for "&amp;$D$4</f>
        <v>Project Evaluation Model for Design Y</v>
      </c>
    </row>
    <row r="2" spans="1:14" ht="12.75">
      <c r="A2" s="28" t="s">
        <v>18</v>
      </c>
      <c r="B2" s="1"/>
      <c r="D2" s="1" t="s">
        <v>4</v>
      </c>
      <c r="E2" s="29" t="s">
        <v>19</v>
      </c>
      <c r="F2" s="29" t="s">
        <v>0</v>
      </c>
      <c r="G2" s="29" t="s">
        <v>1</v>
      </c>
      <c r="H2" s="29" t="s">
        <v>2</v>
      </c>
      <c r="I2" s="29" t="s">
        <v>3</v>
      </c>
      <c r="J2" s="29" t="s">
        <v>56</v>
      </c>
      <c r="K2" s="29" t="s">
        <v>57</v>
      </c>
      <c r="L2" s="29" t="s">
        <v>58</v>
      </c>
      <c r="M2" s="29" t="s">
        <v>59</v>
      </c>
      <c r="N2" s="29" t="s">
        <v>60</v>
      </c>
    </row>
    <row r="3" spans="1:14" ht="12.75">
      <c r="A3" s="28"/>
      <c r="B3" s="1"/>
      <c r="D3" s="1">
        <v>0</v>
      </c>
      <c r="E3" s="29">
        <v>1</v>
      </c>
      <c r="F3" s="29">
        <v>2</v>
      </c>
      <c r="G3" s="29">
        <v>3</v>
      </c>
      <c r="H3" s="29">
        <v>4</v>
      </c>
      <c r="I3" s="29">
        <v>5</v>
      </c>
      <c r="J3" s="29">
        <v>6</v>
      </c>
      <c r="K3" s="29">
        <v>7</v>
      </c>
      <c r="L3" s="29">
        <v>8</v>
      </c>
      <c r="M3" s="29">
        <v>9</v>
      </c>
      <c r="N3" s="29">
        <v>10</v>
      </c>
    </row>
    <row r="4" spans="1:4" ht="12.75">
      <c r="A4" s="3" t="s">
        <v>25</v>
      </c>
      <c r="D4" s="38" t="s">
        <v>61</v>
      </c>
    </row>
    <row r="5" ht="12.75">
      <c r="A5" s="3"/>
    </row>
    <row r="6" ht="12.75">
      <c r="A6" s="3" t="s">
        <v>20</v>
      </c>
    </row>
    <row r="7" spans="1:9" ht="12.75">
      <c r="A7" s="3"/>
      <c r="B7" s="33" t="s">
        <v>21</v>
      </c>
      <c r="C7" s="33"/>
      <c r="D7" s="38">
        <v>400</v>
      </c>
      <c r="E7" s="6"/>
      <c r="F7" s="6"/>
      <c r="G7" s="7"/>
      <c r="H7" s="7"/>
      <c r="I7" s="7"/>
    </row>
    <row r="8" spans="1:9" ht="12.75">
      <c r="A8" s="3"/>
      <c r="B8" s="33" t="s">
        <v>22</v>
      </c>
      <c r="C8" s="33"/>
      <c r="D8" s="38">
        <v>100</v>
      </c>
      <c r="E8" s="6"/>
      <c r="F8" s="6"/>
      <c r="G8" s="7"/>
      <c r="H8" s="7"/>
      <c r="I8" s="7"/>
    </row>
    <row r="9" spans="1:9" ht="12.75">
      <c r="A9" s="3"/>
      <c r="B9" s="33" t="s">
        <v>23</v>
      </c>
      <c r="C9" s="33"/>
      <c r="D9" s="38">
        <v>10</v>
      </c>
      <c r="G9" s="6"/>
      <c r="H9" s="6"/>
      <c r="I9" s="6"/>
    </row>
    <row r="10" spans="1:9" ht="12.75">
      <c r="A10" s="3"/>
      <c r="B10" s="33" t="s">
        <v>24</v>
      </c>
      <c r="C10" s="33"/>
      <c r="D10" s="38">
        <v>20</v>
      </c>
      <c r="E10" s="6"/>
      <c r="F10" s="6"/>
      <c r="G10" s="7"/>
      <c r="H10" s="7"/>
      <c r="I10" s="7"/>
    </row>
    <row r="11" spans="1:9" ht="12.75">
      <c r="A11" s="3" t="s">
        <v>52</v>
      </c>
      <c r="B11" s="31"/>
      <c r="C11" s="33"/>
      <c r="D11" s="38"/>
      <c r="E11" s="6"/>
      <c r="F11" s="6"/>
      <c r="G11" s="7"/>
      <c r="H11" s="7"/>
      <c r="I11" s="7"/>
    </row>
    <row r="12" spans="2:9" ht="12.75">
      <c r="B12" s="33" t="s">
        <v>26</v>
      </c>
      <c r="C12" s="33"/>
      <c r="D12" s="38">
        <v>250</v>
      </c>
      <c r="E12" s="6"/>
      <c r="F12" s="6"/>
      <c r="G12" s="7"/>
      <c r="H12" s="7"/>
      <c r="I12" s="7"/>
    </row>
    <row r="13" spans="2:9" ht="12.75">
      <c r="B13" s="33" t="s">
        <v>33</v>
      </c>
      <c r="C13" s="33"/>
      <c r="D13" s="39">
        <v>0.1</v>
      </c>
      <c r="E13" s="6"/>
      <c r="F13" s="6"/>
      <c r="G13" s="7"/>
      <c r="H13" s="7"/>
      <c r="I13" s="7"/>
    </row>
    <row r="14" spans="2:9" ht="12.75">
      <c r="B14" s="33" t="s">
        <v>27</v>
      </c>
      <c r="C14" s="33"/>
      <c r="D14" s="39">
        <v>0.4</v>
      </c>
      <c r="E14" s="6"/>
      <c r="F14" s="6"/>
      <c r="G14" s="7"/>
      <c r="H14" s="7"/>
      <c r="I14" s="7"/>
    </row>
    <row r="15" spans="2:9" ht="12.75">
      <c r="B15" s="33" t="s">
        <v>28</v>
      </c>
      <c r="C15" s="33"/>
      <c r="D15" s="38">
        <v>100</v>
      </c>
      <c r="G15" s="6"/>
      <c r="H15" s="6"/>
      <c r="I15" s="6"/>
    </row>
    <row r="16" spans="2:9" ht="12.75">
      <c r="B16" s="33" t="s">
        <v>30</v>
      </c>
      <c r="C16" s="33"/>
      <c r="D16" s="39">
        <v>0.05</v>
      </c>
      <c r="F16" s="10"/>
      <c r="G16" s="7"/>
      <c r="H16" s="7"/>
      <c r="I16" s="7"/>
    </row>
    <row r="17" spans="2:9" ht="12.75">
      <c r="B17" s="33" t="s">
        <v>29</v>
      </c>
      <c r="C17" s="33"/>
      <c r="D17" s="39">
        <v>0.3</v>
      </c>
      <c r="F17" s="10"/>
      <c r="G17" s="7"/>
      <c r="H17" s="7"/>
      <c r="I17" s="7"/>
    </row>
    <row r="18" spans="1:9" ht="12.75">
      <c r="A18" s="3" t="s">
        <v>31</v>
      </c>
      <c r="B18" s="33"/>
      <c r="C18" s="33"/>
      <c r="D18" s="38"/>
      <c r="F18" s="12"/>
      <c r="G18" s="8"/>
      <c r="H18" s="8"/>
      <c r="I18" s="8"/>
    </row>
    <row r="19" spans="1:9" ht="12.75">
      <c r="A19" s="3"/>
      <c r="B19" s="33" t="s">
        <v>37</v>
      </c>
      <c r="C19" s="33"/>
      <c r="D19" s="38">
        <v>100</v>
      </c>
      <c r="F19" s="12"/>
      <c r="G19" s="8"/>
      <c r="H19" s="8"/>
      <c r="I19" s="8"/>
    </row>
    <row r="20" spans="1:9" ht="12.75">
      <c r="A20" s="5"/>
      <c r="B20" s="33" t="s">
        <v>32</v>
      </c>
      <c r="C20" s="33"/>
      <c r="D20" s="39">
        <v>0.4</v>
      </c>
      <c r="F20" s="12"/>
      <c r="G20" s="8"/>
      <c r="H20" s="8"/>
      <c r="I20" s="8"/>
    </row>
    <row r="21" spans="1:9" ht="12.75">
      <c r="A21" s="3" t="s">
        <v>17</v>
      </c>
      <c r="B21" s="33"/>
      <c r="C21" s="33"/>
      <c r="D21" s="38"/>
      <c r="F21" s="12"/>
      <c r="G21" s="8"/>
      <c r="H21" s="8"/>
      <c r="I21" s="8"/>
    </row>
    <row r="22" spans="1:9" ht="12.75">
      <c r="A22" s="3"/>
      <c r="B22" s="33" t="s">
        <v>54</v>
      </c>
      <c r="C22" s="33"/>
      <c r="D22" s="38" t="s">
        <v>62</v>
      </c>
      <c r="F22" s="12"/>
      <c r="G22" s="8"/>
      <c r="H22" s="8"/>
      <c r="I22" s="8"/>
    </row>
    <row r="23" spans="1:9" ht="12.75">
      <c r="A23" s="5"/>
      <c r="B23" s="33" t="s">
        <v>13</v>
      </c>
      <c r="C23" s="33"/>
      <c r="D23" s="44">
        <v>0.04</v>
      </c>
      <c r="F23" s="12"/>
      <c r="G23" s="8"/>
      <c r="H23" s="8"/>
      <c r="I23" s="8"/>
    </row>
    <row r="24" spans="1:9" ht="12.75">
      <c r="A24" s="5"/>
      <c r="B24" s="33" t="s">
        <v>14</v>
      </c>
      <c r="C24" s="33"/>
      <c r="D24" s="45">
        <v>1.2</v>
      </c>
      <c r="F24" s="12"/>
      <c r="G24" s="8"/>
      <c r="H24" s="8"/>
      <c r="I24" s="8"/>
    </row>
    <row r="25" spans="2:9" ht="12.75">
      <c r="B25" s="33" t="s">
        <v>63</v>
      </c>
      <c r="C25" s="33"/>
      <c r="D25" s="44">
        <v>0.1</v>
      </c>
      <c r="F25" s="10"/>
      <c r="G25" s="7"/>
      <c r="H25" s="7"/>
      <c r="I25" s="7"/>
    </row>
    <row r="26" spans="2:9" ht="12.75">
      <c r="B26" s="33" t="s">
        <v>15</v>
      </c>
      <c r="C26" s="33"/>
      <c r="D26" s="44">
        <v>0.07</v>
      </c>
      <c r="F26" s="10"/>
      <c r="G26" s="7"/>
      <c r="H26" s="7"/>
      <c r="I26" s="7"/>
    </row>
    <row r="27" spans="2:9" ht="12.75">
      <c r="B27" s="33" t="s">
        <v>16</v>
      </c>
      <c r="C27" s="33"/>
      <c r="D27" s="46">
        <v>0.5</v>
      </c>
      <c r="F27" s="10"/>
      <c r="G27" s="7"/>
      <c r="H27" s="7"/>
      <c r="I27" s="7"/>
    </row>
    <row r="28" spans="2:9" ht="12.75">
      <c r="B28" s="33" t="s">
        <v>64</v>
      </c>
      <c r="C28" s="33"/>
      <c r="D28" s="44">
        <v>0.13</v>
      </c>
      <c r="F28" s="10"/>
      <c r="G28" s="7"/>
      <c r="H28" s="7"/>
      <c r="I28" s="7"/>
    </row>
    <row r="29" spans="2:9" s="4" customFormat="1" ht="12.75">
      <c r="B29" s="43" t="s">
        <v>65</v>
      </c>
      <c r="C29" s="36"/>
      <c r="D29" s="37">
        <f>D23+D24*(D28-D23)</f>
        <v>0.148</v>
      </c>
      <c r="E29" s="53"/>
      <c r="F29" s="54"/>
      <c r="G29" s="55"/>
      <c r="H29" s="9"/>
      <c r="I29" s="9"/>
    </row>
    <row r="31" ht="12.75">
      <c r="A31" s="3" t="s">
        <v>34</v>
      </c>
    </row>
    <row r="32" ht="12.75">
      <c r="B32" s="3" t="str">
        <f>"Cash Flow because of Capex in "&amp;$D$4</f>
        <v>Cash Flow because of Capex in Design Y</v>
      </c>
    </row>
    <row r="33" spans="3:4" ht="12.75">
      <c r="C33" s="5" t="s">
        <v>21</v>
      </c>
      <c r="D33" s="2">
        <f>D7</f>
        <v>400</v>
      </c>
    </row>
    <row r="34" spans="3:4" ht="12.75">
      <c r="C34" s="5" t="s">
        <v>36</v>
      </c>
      <c r="D34" s="2">
        <f>-D8</f>
        <v>-100</v>
      </c>
    </row>
    <row r="35" spans="3:14" ht="12.75">
      <c r="C35" s="5" t="s">
        <v>38</v>
      </c>
      <c r="D35" s="2">
        <f>D19</f>
        <v>100</v>
      </c>
      <c r="E35" s="40">
        <f>$D$20*E39</f>
        <v>100</v>
      </c>
      <c r="F35" s="40">
        <f aca="true" t="shared" si="0" ref="F35:N35">$D$20*F39</f>
        <v>110</v>
      </c>
      <c r="G35" s="40">
        <f t="shared" si="0"/>
        <v>121</v>
      </c>
      <c r="H35" s="40">
        <f t="shared" si="0"/>
        <v>133.1</v>
      </c>
      <c r="I35" s="40">
        <f t="shared" si="0"/>
        <v>146.41000000000003</v>
      </c>
      <c r="J35" s="40">
        <f t="shared" si="0"/>
        <v>161.05100000000004</v>
      </c>
      <c r="K35" s="40">
        <f t="shared" si="0"/>
        <v>177.15610000000004</v>
      </c>
      <c r="L35" s="40">
        <f t="shared" si="0"/>
        <v>194.87171000000006</v>
      </c>
      <c r="M35" s="40">
        <f t="shared" si="0"/>
        <v>214.35888100000008</v>
      </c>
      <c r="N35" s="40">
        <f t="shared" si="0"/>
        <v>235.79476910000008</v>
      </c>
    </row>
    <row r="36" spans="3:18" ht="12.75">
      <c r="C36" s="27" t="s">
        <v>35</v>
      </c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</row>
    <row r="37" ht="12.75">
      <c r="B37" s="3" t="s">
        <v>24</v>
      </c>
    </row>
    <row r="38" ht="12.75">
      <c r="B38" s="3" t="str">
        <f>"P&amp;L Statement for "&amp;$D$4</f>
        <v>P&amp;L Statement for Design Y</v>
      </c>
    </row>
    <row r="39" spans="2:14" ht="12.75">
      <c r="B39" s="3"/>
      <c r="C39" s="2" t="s">
        <v>5</v>
      </c>
      <c r="E39" s="40">
        <f>D12</f>
        <v>250</v>
      </c>
      <c r="F39" s="40">
        <f>E39*(1+$D$13)</f>
        <v>275</v>
      </c>
      <c r="G39" s="40">
        <f aca="true" t="shared" si="1" ref="G39:N39">F39*(1+$D$13)</f>
        <v>302.5</v>
      </c>
      <c r="H39" s="40">
        <f t="shared" si="1"/>
        <v>332.75</v>
      </c>
      <c r="I39" s="40">
        <f t="shared" si="1"/>
        <v>366.02500000000003</v>
      </c>
      <c r="J39" s="40">
        <f t="shared" si="1"/>
        <v>402.62750000000005</v>
      </c>
      <c r="K39" s="40">
        <f t="shared" si="1"/>
        <v>442.8902500000001</v>
      </c>
      <c r="L39" s="40">
        <f t="shared" si="1"/>
        <v>487.17927500000013</v>
      </c>
      <c r="M39" s="40">
        <f t="shared" si="1"/>
        <v>535.8972025000002</v>
      </c>
      <c r="N39" s="40">
        <f t="shared" si="1"/>
        <v>589.4869227500002</v>
      </c>
    </row>
    <row r="40" spans="2:14" ht="12.75">
      <c r="B40" s="3"/>
      <c r="C40" s="5" t="s">
        <v>40</v>
      </c>
      <c r="E40" s="40">
        <f>$D$14*E39</f>
        <v>100</v>
      </c>
      <c r="F40" s="40">
        <f aca="true" t="shared" si="2" ref="F40:N40">$D$14*F39</f>
        <v>110</v>
      </c>
      <c r="G40" s="40">
        <f t="shared" si="2"/>
        <v>121</v>
      </c>
      <c r="H40" s="40">
        <f t="shared" si="2"/>
        <v>133.1</v>
      </c>
      <c r="I40" s="40">
        <f t="shared" si="2"/>
        <v>146.41000000000003</v>
      </c>
      <c r="J40" s="40">
        <f t="shared" si="2"/>
        <v>161.05100000000004</v>
      </c>
      <c r="K40" s="40">
        <f t="shared" si="2"/>
        <v>177.15610000000004</v>
      </c>
      <c r="L40" s="40">
        <f t="shared" si="2"/>
        <v>194.87171000000006</v>
      </c>
      <c r="M40" s="40">
        <f t="shared" si="2"/>
        <v>214.35888100000008</v>
      </c>
      <c r="N40" s="40">
        <f t="shared" si="2"/>
        <v>235.79476910000008</v>
      </c>
    </row>
    <row r="41" spans="2:14" ht="12.75">
      <c r="B41" s="3"/>
      <c r="C41" s="5" t="s">
        <v>41</v>
      </c>
      <c r="E41" s="40">
        <f>D15</f>
        <v>100</v>
      </c>
      <c r="F41" s="40">
        <f>E41*(1+$D$16)</f>
        <v>105</v>
      </c>
      <c r="G41" s="40">
        <f aca="true" t="shared" si="3" ref="G41:N41">F41*(1+$D$16)</f>
        <v>110.25</v>
      </c>
      <c r="H41" s="40">
        <f t="shared" si="3"/>
        <v>115.7625</v>
      </c>
      <c r="I41" s="40">
        <f t="shared" si="3"/>
        <v>121.55062500000001</v>
      </c>
      <c r="J41" s="40">
        <f t="shared" si="3"/>
        <v>127.62815625000002</v>
      </c>
      <c r="K41" s="40">
        <f t="shared" si="3"/>
        <v>134.00956406250003</v>
      </c>
      <c r="L41" s="40">
        <f t="shared" si="3"/>
        <v>140.71004226562505</v>
      </c>
      <c r="M41" s="40">
        <f t="shared" si="3"/>
        <v>147.74554437890632</v>
      </c>
      <c r="N41" s="40">
        <f t="shared" si="3"/>
        <v>155.13282159785163</v>
      </c>
    </row>
    <row r="42" spans="2:14" ht="12.75">
      <c r="B42" s="3"/>
      <c r="C42" s="13" t="s">
        <v>6</v>
      </c>
      <c r="E42" s="40">
        <f>E39-SUM(E40:E41)</f>
        <v>50</v>
      </c>
      <c r="F42" s="40">
        <f aca="true" t="shared" si="4" ref="F42:N42">F39-SUM(F40:F41)</f>
        <v>60</v>
      </c>
      <c r="G42" s="40">
        <f t="shared" si="4"/>
        <v>71.25</v>
      </c>
      <c r="H42" s="40">
        <f t="shared" si="4"/>
        <v>83.88749999999999</v>
      </c>
      <c r="I42" s="40">
        <f t="shared" si="4"/>
        <v>98.06437499999998</v>
      </c>
      <c r="J42" s="40">
        <f t="shared" si="4"/>
        <v>113.94834374999999</v>
      </c>
      <c r="K42" s="40">
        <f t="shared" si="4"/>
        <v>131.72458593750002</v>
      </c>
      <c r="L42" s="40">
        <f t="shared" si="4"/>
        <v>151.597522734375</v>
      </c>
      <c r="M42" s="40">
        <f t="shared" si="4"/>
        <v>173.79277712109376</v>
      </c>
      <c r="N42" s="40">
        <f t="shared" si="4"/>
        <v>198.55933205214848</v>
      </c>
    </row>
    <row r="43" spans="2:14" ht="12.75">
      <c r="B43" s="3"/>
      <c r="C43" s="5" t="s">
        <v>42</v>
      </c>
      <c r="E43" s="40">
        <f>$D$7/$D$9</f>
        <v>40</v>
      </c>
      <c r="F43" s="40">
        <f aca="true" t="shared" si="5" ref="F43:N43">$D$7/$D$9</f>
        <v>40</v>
      </c>
      <c r="G43" s="40">
        <f t="shared" si="5"/>
        <v>40</v>
      </c>
      <c r="H43" s="40">
        <f t="shared" si="5"/>
        <v>40</v>
      </c>
      <c r="I43" s="40">
        <f t="shared" si="5"/>
        <v>40</v>
      </c>
      <c r="J43" s="40">
        <f t="shared" si="5"/>
        <v>40</v>
      </c>
      <c r="K43" s="40">
        <f t="shared" si="5"/>
        <v>40</v>
      </c>
      <c r="L43" s="40">
        <f t="shared" si="5"/>
        <v>40</v>
      </c>
      <c r="M43" s="40">
        <f t="shared" si="5"/>
        <v>40</v>
      </c>
      <c r="N43" s="40">
        <f t="shared" si="5"/>
        <v>40</v>
      </c>
    </row>
    <row r="44" spans="2:14" ht="12.75">
      <c r="B44" s="3"/>
      <c r="C44" s="13" t="s">
        <v>7</v>
      </c>
      <c r="E44" s="40">
        <f>E42-E43</f>
        <v>10</v>
      </c>
      <c r="F44" s="40">
        <f aca="true" t="shared" si="6" ref="F44:N44">F42-F43</f>
        <v>20</v>
      </c>
      <c r="G44" s="40">
        <f t="shared" si="6"/>
        <v>31.25</v>
      </c>
      <c r="H44" s="40">
        <f t="shared" si="6"/>
        <v>43.88749999999999</v>
      </c>
      <c r="I44" s="40">
        <f t="shared" si="6"/>
        <v>58.064374999999984</v>
      </c>
      <c r="J44" s="40">
        <f t="shared" si="6"/>
        <v>73.94834374999999</v>
      </c>
      <c r="K44" s="40">
        <f t="shared" si="6"/>
        <v>91.72458593750002</v>
      </c>
      <c r="L44" s="40">
        <f t="shared" si="6"/>
        <v>111.59752273437499</v>
      </c>
      <c r="M44" s="40">
        <f t="shared" si="6"/>
        <v>133.79277712109376</v>
      </c>
      <c r="N44" s="40">
        <f t="shared" si="6"/>
        <v>158.55933205214848</v>
      </c>
    </row>
    <row r="45" spans="2:14" ht="12.75">
      <c r="B45" s="3"/>
      <c r="C45" s="5" t="s">
        <v>43</v>
      </c>
      <c r="E45" s="40">
        <f>$D$17*E44</f>
        <v>3</v>
      </c>
      <c r="F45" s="40">
        <f aca="true" t="shared" si="7" ref="F45:N45">$D$17*F44</f>
        <v>6</v>
      </c>
      <c r="G45" s="40">
        <f t="shared" si="7"/>
        <v>9.375</v>
      </c>
      <c r="H45" s="40">
        <f t="shared" si="7"/>
        <v>13.166249999999996</v>
      </c>
      <c r="I45" s="40">
        <f t="shared" si="7"/>
        <v>17.419312499999993</v>
      </c>
      <c r="J45" s="40">
        <f t="shared" si="7"/>
        <v>22.184503124999996</v>
      </c>
      <c r="K45" s="40">
        <f t="shared" si="7"/>
        <v>27.517375781250006</v>
      </c>
      <c r="L45" s="40">
        <f t="shared" si="7"/>
        <v>33.47925682031249</v>
      </c>
      <c r="M45" s="40">
        <f t="shared" si="7"/>
        <v>40.137833136328126</v>
      </c>
      <c r="N45" s="40">
        <f t="shared" si="7"/>
        <v>47.56779961564454</v>
      </c>
    </row>
    <row r="46" spans="2:14" ht="12.75">
      <c r="B46" s="3"/>
      <c r="C46" s="27" t="s">
        <v>8</v>
      </c>
      <c r="D46" s="25"/>
      <c r="E46" s="41">
        <f>E44-E45</f>
        <v>7</v>
      </c>
      <c r="F46" s="41">
        <f aca="true" t="shared" si="8" ref="F46:N46">F44-F45</f>
        <v>14</v>
      </c>
      <c r="G46" s="41">
        <f t="shared" si="8"/>
        <v>21.875</v>
      </c>
      <c r="H46" s="41">
        <f t="shared" si="8"/>
        <v>30.72124999999999</v>
      </c>
      <c r="I46" s="41">
        <f t="shared" si="8"/>
        <v>40.645062499999995</v>
      </c>
      <c r="J46" s="41">
        <f t="shared" si="8"/>
        <v>51.763840625</v>
      </c>
      <c r="K46" s="41">
        <f t="shared" si="8"/>
        <v>64.20721015625001</v>
      </c>
      <c r="L46" s="41">
        <f t="shared" si="8"/>
        <v>78.1182659140625</v>
      </c>
      <c r="M46" s="41">
        <f t="shared" si="8"/>
        <v>93.65494398476564</v>
      </c>
      <c r="N46" s="41">
        <f t="shared" si="8"/>
        <v>110.99153243650395</v>
      </c>
    </row>
    <row r="47" spans="1:14" ht="12.75">
      <c r="A47" s="30"/>
      <c r="B47" s="31" t="str">
        <f>"Cash Flow Statement because of Investment in "&amp;$D$4</f>
        <v>Cash Flow Statement because of Investment in Design Y</v>
      </c>
      <c r="C47" s="32"/>
      <c r="E47" s="40"/>
      <c r="F47" s="40"/>
      <c r="G47" s="40"/>
      <c r="H47" s="40"/>
      <c r="I47" s="40"/>
      <c r="J47" s="40"/>
      <c r="K47" s="40"/>
      <c r="L47" s="40"/>
      <c r="M47" s="40"/>
      <c r="N47" s="40"/>
    </row>
    <row r="48" spans="1:14" ht="12.75">
      <c r="A48" s="30"/>
      <c r="B48" s="33"/>
      <c r="C48" s="33" t="s">
        <v>39</v>
      </c>
      <c r="E48" s="40">
        <f>E44*(1-$D$17)</f>
        <v>7</v>
      </c>
      <c r="F48" s="40">
        <f aca="true" t="shared" si="9" ref="F48:N48">F44*(1-$D$17)</f>
        <v>14</v>
      </c>
      <c r="G48" s="40">
        <f t="shared" si="9"/>
        <v>21.875</v>
      </c>
      <c r="H48" s="40">
        <f t="shared" si="9"/>
        <v>30.72124999999999</v>
      </c>
      <c r="I48" s="40">
        <f t="shared" si="9"/>
        <v>40.64506249999999</v>
      </c>
      <c r="J48" s="40">
        <f t="shared" si="9"/>
        <v>51.76384062499999</v>
      </c>
      <c r="K48" s="40">
        <f t="shared" si="9"/>
        <v>64.20721015625001</v>
      </c>
      <c r="L48" s="40">
        <f t="shared" si="9"/>
        <v>78.11826591406249</v>
      </c>
      <c r="M48" s="40">
        <f t="shared" si="9"/>
        <v>93.65494398476562</v>
      </c>
      <c r="N48" s="40">
        <f t="shared" si="9"/>
        <v>110.99153243650393</v>
      </c>
    </row>
    <row r="49" spans="1:14" ht="12.75">
      <c r="A49" s="30"/>
      <c r="B49" s="31"/>
      <c r="C49" s="33" t="s">
        <v>44</v>
      </c>
      <c r="E49" s="40">
        <f>E43</f>
        <v>40</v>
      </c>
      <c r="F49" s="40">
        <f aca="true" t="shared" si="10" ref="F49:N49">F43</f>
        <v>40</v>
      </c>
      <c r="G49" s="40">
        <f t="shared" si="10"/>
        <v>40</v>
      </c>
      <c r="H49" s="40">
        <f t="shared" si="10"/>
        <v>40</v>
      </c>
      <c r="I49" s="40">
        <f t="shared" si="10"/>
        <v>40</v>
      </c>
      <c r="J49" s="40">
        <f t="shared" si="10"/>
        <v>40</v>
      </c>
      <c r="K49" s="40">
        <f t="shared" si="10"/>
        <v>40</v>
      </c>
      <c r="L49" s="40">
        <f t="shared" si="10"/>
        <v>40</v>
      </c>
      <c r="M49" s="40">
        <f t="shared" si="10"/>
        <v>40</v>
      </c>
      <c r="N49" s="40">
        <f t="shared" si="10"/>
        <v>40</v>
      </c>
    </row>
    <row r="50" spans="1:14" ht="12.75">
      <c r="A50" s="30"/>
      <c r="B50" s="33"/>
      <c r="C50" s="33" t="s">
        <v>45</v>
      </c>
      <c r="E50" s="40">
        <f>-(E35-D35)</f>
        <v>0</v>
      </c>
      <c r="F50" s="40">
        <f aca="true" t="shared" si="11" ref="F50:N50">-(F35-E35)</f>
        <v>-10</v>
      </c>
      <c r="G50" s="40">
        <f t="shared" si="11"/>
        <v>-11</v>
      </c>
      <c r="H50" s="40">
        <f t="shared" si="11"/>
        <v>-12.099999999999994</v>
      </c>
      <c r="I50" s="40">
        <f t="shared" si="11"/>
        <v>-13.31000000000003</v>
      </c>
      <c r="J50" s="40">
        <f t="shared" si="11"/>
        <v>-14.64100000000002</v>
      </c>
      <c r="K50" s="40">
        <f t="shared" si="11"/>
        <v>-16.105099999999993</v>
      </c>
      <c r="L50" s="40">
        <f t="shared" si="11"/>
        <v>-17.715610000000027</v>
      </c>
      <c r="M50" s="40">
        <f t="shared" si="11"/>
        <v>-19.487171000000018</v>
      </c>
      <c r="N50" s="40">
        <f t="shared" si="11"/>
        <v>-21.4358881</v>
      </c>
    </row>
    <row r="51" spans="1:14" ht="12.75">
      <c r="A51" s="30"/>
      <c r="B51" s="33"/>
      <c r="C51" s="33" t="s">
        <v>46</v>
      </c>
      <c r="D51" s="2">
        <f>-D33</f>
        <v>-400</v>
      </c>
      <c r="E51" s="40">
        <v>0</v>
      </c>
      <c r="F51" s="40">
        <f>E51</f>
        <v>0</v>
      </c>
      <c r="G51" s="40">
        <f aca="true" t="shared" si="12" ref="G51:N51">F51</f>
        <v>0</v>
      </c>
      <c r="H51" s="40">
        <f t="shared" si="12"/>
        <v>0</v>
      </c>
      <c r="I51" s="40">
        <f t="shared" si="12"/>
        <v>0</v>
      </c>
      <c r="J51" s="40">
        <f t="shared" si="12"/>
        <v>0</v>
      </c>
      <c r="K51" s="40">
        <f t="shared" si="12"/>
        <v>0</v>
      </c>
      <c r="L51" s="40">
        <f t="shared" si="12"/>
        <v>0</v>
      </c>
      <c r="M51" s="40">
        <f t="shared" si="12"/>
        <v>0</v>
      </c>
      <c r="N51" s="40">
        <f t="shared" si="12"/>
        <v>0</v>
      </c>
    </row>
    <row r="52" spans="1:14" ht="12.75">
      <c r="A52" s="30"/>
      <c r="B52" s="33"/>
      <c r="C52" s="33" t="s">
        <v>53</v>
      </c>
      <c r="D52" s="2">
        <v>0</v>
      </c>
      <c r="E52" s="40">
        <f>D52</f>
        <v>0</v>
      </c>
      <c r="F52" s="40">
        <f aca="true" t="shared" si="13" ref="F52:M52">E52</f>
        <v>0</v>
      </c>
      <c r="G52" s="40">
        <f t="shared" si="13"/>
        <v>0</v>
      </c>
      <c r="H52" s="40">
        <f t="shared" si="13"/>
        <v>0</v>
      </c>
      <c r="I52" s="40">
        <f t="shared" si="13"/>
        <v>0</v>
      </c>
      <c r="J52" s="40">
        <f t="shared" si="13"/>
        <v>0</v>
      </c>
      <c r="K52" s="40">
        <f t="shared" si="13"/>
        <v>0</v>
      </c>
      <c r="L52" s="40">
        <f t="shared" si="13"/>
        <v>0</v>
      </c>
      <c r="M52" s="40">
        <f t="shared" si="13"/>
        <v>0</v>
      </c>
      <c r="N52" s="40">
        <f>D10</f>
        <v>20</v>
      </c>
    </row>
    <row r="53" spans="1:14" ht="12.75">
      <c r="A53" s="30"/>
      <c r="B53" s="33"/>
      <c r="C53" s="32" t="s">
        <v>48</v>
      </c>
      <c r="D53" s="40">
        <f>SUM(D48:D52)</f>
        <v>-400</v>
      </c>
      <c r="E53" s="40">
        <f aca="true" t="shared" si="14" ref="E53:N53">SUM(E48:E52)</f>
        <v>47</v>
      </c>
      <c r="F53" s="40">
        <f t="shared" si="14"/>
        <v>44</v>
      </c>
      <c r="G53" s="40">
        <f t="shared" si="14"/>
        <v>50.875</v>
      </c>
      <c r="H53" s="40">
        <f t="shared" si="14"/>
        <v>58.62125</v>
      </c>
      <c r="I53" s="40">
        <f t="shared" si="14"/>
        <v>67.33506249999996</v>
      </c>
      <c r="J53" s="40">
        <f t="shared" si="14"/>
        <v>77.12284062499998</v>
      </c>
      <c r="K53" s="40">
        <f t="shared" si="14"/>
        <v>88.10211015625002</v>
      </c>
      <c r="L53" s="40">
        <f t="shared" si="14"/>
        <v>100.40265591406246</v>
      </c>
      <c r="M53" s="40">
        <f t="shared" si="14"/>
        <v>114.1677729847656</v>
      </c>
      <c r="N53" s="40">
        <f t="shared" si="14"/>
        <v>149.55564433650392</v>
      </c>
    </row>
    <row r="54" spans="1:14" s="25" customFormat="1" ht="12.75">
      <c r="A54" s="34" t="s">
        <v>47</v>
      </c>
      <c r="C54" s="35"/>
      <c r="E54" s="41"/>
      <c r="F54" s="41"/>
      <c r="G54" s="41"/>
      <c r="H54" s="41"/>
      <c r="I54" s="41"/>
      <c r="J54" s="41"/>
      <c r="K54" s="41"/>
      <c r="L54" s="41"/>
      <c r="M54" s="41"/>
      <c r="N54" s="41"/>
    </row>
    <row r="55" spans="1:14" s="11" customFormat="1" ht="12.75">
      <c r="A55" s="47"/>
      <c r="C55" s="48" t="s">
        <v>66</v>
      </c>
      <c r="D55" s="50">
        <f>IF(D22="direct",D25,D29)</f>
        <v>0.148</v>
      </c>
      <c r="E55" s="49"/>
      <c r="F55" s="49"/>
      <c r="G55" s="49"/>
      <c r="H55" s="49"/>
      <c r="I55" s="49"/>
      <c r="J55" s="49"/>
      <c r="K55" s="49"/>
      <c r="L55" s="49"/>
      <c r="M55" s="49"/>
      <c r="N55" s="49"/>
    </row>
    <row r="56" spans="2:14" ht="12.75">
      <c r="B56" s="33"/>
      <c r="C56" s="33" t="s">
        <v>67</v>
      </c>
      <c r="D56" s="42">
        <f>$D$27*$D$26+(1-$D$27)*$D$55</f>
        <v>0.109</v>
      </c>
      <c r="E56" s="51"/>
      <c r="F56" s="51"/>
      <c r="G56" s="52"/>
      <c r="H56" s="52"/>
      <c r="I56" s="40"/>
      <c r="J56" s="40"/>
      <c r="K56" s="40"/>
      <c r="L56" s="40"/>
      <c r="M56" s="40"/>
      <c r="N56" s="40"/>
    </row>
    <row r="57" spans="2:14" ht="12.75">
      <c r="B57" s="33"/>
      <c r="C57" s="33" t="s">
        <v>49</v>
      </c>
      <c r="D57" s="40">
        <f>D53/(1+$D$56)^D3</f>
        <v>-400</v>
      </c>
      <c r="E57" s="40">
        <f aca="true" t="shared" si="15" ref="E57:N57">E53/(1+$D$56)^E3</f>
        <v>42.38052299368801</v>
      </c>
      <c r="F57" s="40">
        <f t="shared" si="15"/>
        <v>35.775818961346666</v>
      </c>
      <c r="G57" s="40">
        <f t="shared" si="15"/>
        <v>37.300081761999174</v>
      </c>
      <c r="H57" s="40">
        <f t="shared" si="15"/>
        <v>38.755102531498494</v>
      </c>
      <c r="I57" s="40">
        <f t="shared" si="15"/>
        <v>40.140570148076485</v>
      </c>
      <c r="J57" s="40">
        <f t="shared" si="15"/>
        <v>41.45660565275525</v>
      </c>
      <c r="K57" s="40">
        <f t="shared" si="15"/>
        <v>42.70369822239587</v>
      </c>
      <c r="L57" s="40">
        <f t="shared" si="15"/>
        <v>43.88264858380123</v>
      </c>
      <c r="M57" s="40">
        <f t="shared" si="15"/>
        <v>44.99451907642592</v>
      </c>
      <c r="N57" s="40">
        <f t="shared" si="15"/>
        <v>53.148051452009234</v>
      </c>
    </row>
    <row r="58" spans="2:14" ht="12.75">
      <c r="B58" s="33"/>
      <c r="C58" s="33" t="s">
        <v>50</v>
      </c>
      <c r="D58" s="40">
        <f>SUM(D57:N57)</f>
        <v>20.537619383996365</v>
      </c>
      <c r="E58" s="51"/>
      <c r="F58" s="52"/>
      <c r="G58" s="52"/>
      <c r="H58" s="40"/>
      <c r="I58" s="40"/>
      <c r="J58" s="40"/>
      <c r="K58" s="40"/>
      <c r="L58" s="40"/>
      <c r="M58" s="40"/>
      <c r="N58" s="40"/>
    </row>
    <row r="59" spans="2:14" ht="12.75">
      <c r="B59" s="33"/>
      <c r="C59" s="33" t="s">
        <v>68</v>
      </c>
      <c r="D59" s="40">
        <f>D53+NPV(D56,E53:N53)</f>
        <v>20.537619383996343</v>
      </c>
      <c r="E59" s="51"/>
      <c r="F59" s="52"/>
      <c r="G59" s="52"/>
      <c r="H59" s="40"/>
      <c r="I59" s="40"/>
      <c r="J59" s="40"/>
      <c r="K59" s="40"/>
      <c r="L59" s="40"/>
      <c r="M59" s="40"/>
      <c r="N59" s="40"/>
    </row>
    <row r="60" spans="2:14" ht="12.75">
      <c r="B60" s="33"/>
      <c r="C60" s="33" t="s">
        <v>51</v>
      </c>
      <c r="D60" s="42">
        <f>IRR(D53:N53)</f>
        <v>0.11876889641523593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</row>
  </sheetData>
  <sheetProtection/>
  <dataValidations count="1">
    <dataValidation type="list" allowBlank="1" showInputMessage="1" showErrorMessage="1" sqref="D22">
      <formula1>"CAPM, Direct"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Purna Duggirala</cp:lastModifiedBy>
  <dcterms:created xsi:type="dcterms:W3CDTF">2010-03-26T10:52:33Z</dcterms:created>
  <dcterms:modified xsi:type="dcterms:W3CDTF">2010-09-21T04:04:46Z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